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cheda A" sheetId="1" r:id="rId1"/>
    <sheet name="Foglio1" sheetId="2" r:id="rId2"/>
    <sheet name="Foglio2" sheetId="3" r:id="rId3"/>
  </sheets>
  <definedNames>
    <definedName name="_xlnm._FilterDatabase" localSheetId="0" hidden="1">'Scheda A'!$A$1:$N$1</definedName>
  </definedNames>
  <calcPr fullCalcOnLoad="1"/>
</workbook>
</file>

<file path=xl/sharedStrings.xml><?xml version="1.0" encoding="utf-8"?>
<sst xmlns="http://schemas.openxmlformats.org/spreadsheetml/2006/main" count="3093" uniqueCount="594">
  <si>
    <t/>
  </si>
  <si>
    <t>CODICE FISCALE</t>
  </si>
  <si>
    <t>PRIMA ANNUALITA' NEL QUALE L'INTERVENTO E' STATO INSERITO</t>
  </si>
  <si>
    <t>ANNUALITA' NELLA QUALE SI PREVEDE DI DARE AVVIO ALLA PROCEDURA DI ACQUISTO</t>
  </si>
  <si>
    <t>SETTORE</t>
  </si>
  <si>
    <t>CPV</t>
  </si>
  <si>
    <t>DESCRIZIONE ACQUISTO</t>
  </si>
  <si>
    <t>PRIORITA' DI ACQUISTO</t>
  </si>
  <si>
    <t>DURATA DEL CONTRATTO</t>
  </si>
  <si>
    <t>STIMA COSTI PROGRAMMAZIONE PRIMO ANNO</t>
  </si>
  <si>
    <t>STIMA COSTI PROGRAMMAZIONE SECONDO ANNO</t>
  </si>
  <si>
    <t>COSTI SU ANNUALITA' SUCCESSIVE</t>
  </si>
  <si>
    <t>STIMA COSTI PROGRAMMAZIONE TOTALE</t>
  </si>
  <si>
    <t>TIPOLOGIA DI PROCEDURA</t>
  </si>
  <si>
    <t>NOTE</t>
  </si>
  <si>
    <t>80202230589</t>
  </si>
  <si>
    <t>2021</t>
  </si>
  <si>
    <t>2020</t>
  </si>
  <si>
    <t>FORNITURE</t>
  </si>
  <si>
    <t>35321200-2</t>
  </si>
  <si>
    <t>1</t>
  </si>
  <si>
    <t xml:space="preserve"> 1.683.000,00</t>
  </si>
  <si>
    <t>0,00</t>
  </si>
  <si>
    <t>SERVIZI</t>
  </si>
  <si>
    <t xml:space="preserve"> 40.983,61</t>
  </si>
  <si>
    <t>2</t>
  </si>
  <si>
    <t xml:space="preserve"> 120.182,79</t>
  </si>
  <si>
    <t xml:space="preserve"> 135.245,90</t>
  </si>
  <si>
    <t xml:space="preserve"> 110.000,00</t>
  </si>
  <si>
    <t xml:space="preserve"> 614.754,10</t>
  </si>
  <si>
    <t xml:space="preserve"> 180.327,87</t>
  </si>
  <si>
    <t xml:space="preserve"> 197.131,15</t>
  </si>
  <si>
    <t xml:space="preserve"> 121.311,48</t>
  </si>
  <si>
    <t xml:space="preserve"> 122.950,82</t>
  </si>
  <si>
    <t xml:space="preserve"> 65.573,77</t>
  </si>
  <si>
    <t xml:space="preserve"> 221.311,48</t>
  </si>
  <si>
    <t xml:space="preserve"> 68.852,46</t>
  </si>
  <si>
    <t xml:space="preserve"> 198.360,66</t>
  </si>
  <si>
    <t xml:space="preserve"> 331.803,28</t>
  </si>
  <si>
    <t xml:space="preserve"> 307.377,05</t>
  </si>
  <si>
    <t xml:space="preserve"> 163.934,43</t>
  </si>
  <si>
    <t xml:space="preserve"> 118.852,46</t>
  </si>
  <si>
    <t xml:space="preserve"> 135.000,00</t>
  </si>
  <si>
    <t xml:space="preserve"> 54.098,36</t>
  </si>
  <si>
    <t xml:space="preserve"> 49.590,16</t>
  </si>
  <si>
    <t xml:space="preserve"> 225.409,84</t>
  </si>
  <si>
    <t xml:space="preserve"> 293.759,02</t>
  </si>
  <si>
    <t xml:space="preserve"> 245.901,64</t>
  </si>
  <si>
    <t xml:space="preserve"> 78.688,52</t>
  </si>
  <si>
    <t xml:space="preserve"> 409.836,07</t>
  </si>
  <si>
    <t>spese per la progettazione - spese per incentivi alla progettazione da corrispondere ai provveditorati alle oo.pp. ex art. 113</t>
  </si>
  <si>
    <t xml:space="preserve"> 467.809,02</t>
  </si>
  <si>
    <t xml:space="preserve"> 81.967,21</t>
  </si>
  <si>
    <t xml:space="preserve"> 636.363,64</t>
  </si>
  <si>
    <t xml:space="preserve"> 491.803,28</t>
  </si>
  <si>
    <t xml:space="preserve"> 1.639.344,26</t>
  </si>
  <si>
    <t>2022</t>
  </si>
  <si>
    <t xml:space="preserve"> 819.672,13</t>
  </si>
  <si>
    <t>carburante jet a 1</t>
  </si>
  <si>
    <t>36</t>
  </si>
  <si>
    <t xml:space="preserve"> 327.868,85</t>
  </si>
  <si>
    <t xml:space="preserve"> 983.606,56</t>
  </si>
  <si>
    <t>carburante avio grado</t>
  </si>
  <si>
    <t xml:space="preserve"> 655.737,70</t>
  </si>
  <si>
    <t xml:space="preserve"> 401.639,34</t>
  </si>
  <si>
    <t xml:space="preserve"> 204.918,03</t>
  </si>
  <si>
    <t xml:space="preserve"> 262.295,08</t>
  </si>
  <si>
    <t xml:space="preserve"> 98.360,66</t>
  </si>
  <si>
    <t xml:space="preserve"> 1.229.508,20</t>
  </si>
  <si>
    <t xml:space="preserve"> 155.737,70</t>
  </si>
  <si>
    <t xml:space="preserve"> 435.245,90</t>
  </si>
  <si>
    <t xml:space="preserve"> 218.196,72</t>
  </si>
  <si>
    <t xml:space="preserve"> 1.233.606,56</t>
  </si>
  <si>
    <t xml:space="preserve"> 1.480.327,87</t>
  </si>
  <si>
    <t xml:space="preserve"> 9.386.885,25</t>
  </si>
  <si>
    <t xml:space="preserve"> 1.180.327,87</t>
  </si>
  <si>
    <t xml:space="preserve"> 106.557,38</t>
  </si>
  <si>
    <t xml:space="preserve"> 303.278,69</t>
  </si>
  <si>
    <t xml:space="preserve"> 2.213.114,75</t>
  </si>
  <si>
    <t xml:space="preserve"> 573.770,49</t>
  </si>
  <si>
    <t xml:space="preserve"> 1.200.000,00</t>
  </si>
  <si>
    <t xml:space="preserve"> 1.400.000,00</t>
  </si>
  <si>
    <t xml:space="preserve"> 121.065,57</t>
  </si>
  <si>
    <t xml:space="preserve"> 173.933,85</t>
  </si>
  <si>
    <t xml:space="preserve"> 598.750,57</t>
  </si>
  <si>
    <t xml:space="preserve"> 392.758,03</t>
  </si>
  <si>
    <t xml:space="preserve"> 905.330,00</t>
  </si>
  <si>
    <t>giubbetto antiproiettile antilama sottocamicia</t>
  </si>
  <si>
    <t>24</t>
  </si>
  <si>
    <t xml:space="preserve"> 766.393,44</t>
  </si>
  <si>
    <t xml:space="preserve"> 209.016,39</t>
  </si>
  <si>
    <t xml:space="preserve"> 975.409,84</t>
  </si>
  <si>
    <t xml:space="preserve"> 139.344,26</t>
  </si>
  <si>
    <t>materiali per equipaggiare uopi</t>
  </si>
  <si>
    <t xml:space="preserve"> 112.704,92</t>
  </si>
  <si>
    <t xml:space="preserve"> 90.163,93</t>
  </si>
  <si>
    <t xml:space="preserve"> 24.590,16</t>
  </si>
  <si>
    <t xml:space="preserve"> 32.786,89</t>
  </si>
  <si>
    <t xml:space="preserve"> 57.377,05</t>
  </si>
  <si>
    <t xml:space="preserve"> 184.426,23</t>
  </si>
  <si>
    <t xml:space="preserve"> 368.852,46</t>
  </si>
  <si>
    <t>39130000-2</t>
  </si>
  <si>
    <t xml:space="preserve"> 165.983,61</t>
  </si>
  <si>
    <t xml:space="preserve"> 493.936,07</t>
  </si>
  <si>
    <t xml:space="preserve"> 95.901,64</t>
  </si>
  <si>
    <t xml:space="preserve"> 86.065,57</t>
  </si>
  <si>
    <t xml:space="preserve"> 619.672,13</t>
  </si>
  <si>
    <t xml:space="preserve"> 901.639,34</t>
  </si>
  <si>
    <t xml:space="preserve"> 2.581.967,21</t>
  </si>
  <si>
    <t xml:space="preserve"> 1.377.049,18</t>
  </si>
  <si>
    <t xml:space="preserve"> 1.409.836,07</t>
  </si>
  <si>
    <t xml:space="preserve"> 1.127.868,85</t>
  </si>
  <si>
    <t xml:space="preserve"> 4.426.229,51</t>
  </si>
  <si>
    <t xml:space="preserve"> 4.918.032,79</t>
  </si>
  <si>
    <t xml:space="preserve"> 5.901.639,34</t>
  </si>
  <si>
    <t xml:space="preserve"> 1.622.950,82</t>
  </si>
  <si>
    <t>03114000-3</t>
  </si>
  <si>
    <t xml:space="preserve"> 138.477,21</t>
  </si>
  <si>
    <t xml:space="preserve"> 147.540,98</t>
  </si>
  <si>
    <t xml:space="preserve"> 288.524,59</t>
  </si>
  <si>
    <t xml:space="preserve"> 285.245,90</t>
  </si>
  <si>
    <t xml:space="preserve"> 319.672,13</t>
  </si>
  <si>
    <t xml:space="preserve"> 109.090,91</t>
  </si>
  <si>
    <t xml:space="preserve"> 118.181,82</t>
  </si>
  <si>
    <t xml:space="preserve"> 231.818,18</t>
  </si>
  <si>
    <t xml:space="preserve"> 727.272,73</t>
  </si>
  <si>
    <t xml:space="preserve"> 459.016,39</t>
  </si>
  <si>
    <t xml:space="preserve"> 426.229,51</t>
  </si>
  <si>
    <t>98392000-7</t>
  </si>
  <si>
    <t xml:space="preserve"> 43.757,99</t>
  </si>
  <si>
    <t>34114121-3</t>
  </si>
  <si>
    <t xml:space="preserve"> 131.254,10</t>
  </si>
  <si>
    <t>34132000-1</t>
  </si>
  <si>
    <t xml:space="preserve"> 42.666,39</t>
  </si>
  <si>
    <t>34114200-1</t>
  </si>
  <si>
    <t xml:space="preserve"> 922.131,15</t>
  </si>
  <si>
    <t xml:space="preserve"> 772.684,43</t>
  </si>
  <si>
    <t>veicolo in colori di istituto a trazione integrale per trasporto n. 2 cani</t>
  </si>
  <si>
    <t>veicolo in colori di istituto trasporto n. 2 cani</t>
  </si>
  <si>
    <t>furgone in colori di istituto trasporto n. 4 cani</t>
  </si>
  <si>
    <t xml:space="preserve"> 40.789,02</t>
  </si>
  <si>
    <t xml:space="preserve"> 140.130,66</t>
  </si>
  <si>
    <t>34113300-5</t>
  </si>
  <si>
    <t xml:space="preserve"> 49.180,33</t>
  </si>
  <si>
    <t>3</t>
  </si>
  <si>
    <t xml:space="preserve"> 4.508.196,72</t>
  </si>
  <si>
    <t xml:space="preserve"> 2.459.016,39</t>
  </si>
  <si>
    <t xml:space="preserve"> 6.967.213,11</t>
  </si>
  <si>
    <t xml:space="preserve"> 1.106.557,38</t>
  </si>
  <si>
    <t xml:space="preserve"> 786.885,25</t>
  </si>
  <si>
    <t>fondo progetti nuval 2 finanziati con fondi legge 205/ 2017  art. 1 comma 1072</t>
  </si>
  <si>
    <t xml:space="preserve"> 860.655,74</t>
  </si>
  <si>
    <t>35331000-3</t>
  </si>
  <si>
    <t xml:space="preserve"> 131.147,54</t>
  </si>
  <si>
    <t xml:space="preserve"> 393.442,62</t>
  </si>
  <si>
    <t>fondo progetti nuval 2 interventi di riduzione del rischio sismico finanziati con fondi legge 205/ 2017  art. 1 comma 1072</t>
  </si>
  <si>
    <t xml:space="preserve"> 270.491,80</t>
  </si>
  <si>
    <t xml:space="preserve"> 811.475,41</t>
  </si>
  <si>
    <t>fondo progetti nuval 3 intereventi di riduzione del rischio sismicofinanziati con fondi legge finanziaria 2018 art. 1 comma 95</t>
  </si>
  <si>
    <t xml:space="preserve"> 275.409,84</t>
  </si>
  <si>
    <t xml:space="preserve"> 826.229,51</t>
  </si>
  <si>
    <t>manutenzione  nazionale equipaggiamenti artificieri</t>
  </si>
  <si>
    <t xml:space="preserve"> 48.000,00</t>
  </si>
  <si>
    <t xml:space="preserve"> 144.000,00</t>
  </si>
  <si>
    <t>60171000-7</t>
  </si>
  <si>
    <t xml:space="preserve"> 80.920,23</t>
  </si>
  <si>
    <t xml:space="preserve"> 65.962,94</t>
  </si>
  <si>
    <t xml:space="preserve"> 266.692,72</t>
  </si>
  <si>
    <t xml:space="preserve"> 83.670,98</t>
  </si>
  <si>
    <t>35300000-7</t>
  </si>
  <si>
    <t xml:space="preserve"> 450.819,67</t>
  </si>
  <si>
    <t xml:space="preserve"> 9.493.442,62</t>
  </si>
  <si>
    <t xml:space="preserve"> 600.000,00</t>
  </si>
  <si>
    <t>39150000-8</t>
  </si>
  <si>
    <t xml:space="preserve"> 79.918,03</t>
  </si>
  <si>
    <t>42</t>
  </si>
  <si>
    <t>48</t>
  </si>
  <si>
    <t>42512000-8</t>
  </si>
  <si>
    <t>38</t>
  </si>
  <si>
    <t>12</t>
  </si>
  <si>
    <t>32412100-5</t>
  </si>
  <si>
    <t>72510000-3</t>
  </si>
  <si>
    <t>48000000-8</t>
  </si>
  <si>
    <t>48771000-3</t>
  </si>
  <si>
    <t>30230000-0</t>
  </si>
  <si>
    <t>72212000-4</t>
  </si>
  <si>
    <t>72220000-3</t>
  </si>
  <si>
    <t>48983000-2</t>
  </si>
  <si>
    <t>38581000-1</t>
  </si>
  <si>
    <t>35113400-3</t>
  </si>
  <si>
    <t>18213000-5</t>
  </si>
  <si>
    <t>18331000-8</t>
  </si>
  <si>
    <t>18234000-8</t>
  </si>
  <si>
    <t>18815100-6</t>
  </si>
  <si>
    <t>71300000 - 1</t>
  </si>
  <si>
    <t>LAVORI</t>
  </si>
  <si>
    <t>34711500-9</t>
  </si>
  <si>
    <t>09131000-6</t>
  </si>
  <si>
    <t>66516000-0</t>
  </si>
  <si>
    <t>accessori per uniformi</t>
  </si>
  <si>
    <t>accordo quadro system management  affidamento di servizi di conduzione sistemistica per i sistemi sdi bdn-dna e n-sis</t>
  </si>
  <si>
    <t>acquisizione licenze ca per “sistemi interforze sdi, n.sis e banca dati nazionale del dna” della d.c.p.c.</t>
  </si>
  <si>
    <t>acquisto ed incisione medaglie di commiato in argento e croci e medaglie al merito di servizio per le esigenze della polizia di stato</t>
  </si>
  <si>
    <t>acquisto licenze "software multibrand 2 " per uffici dipartimento ps- adesione convenzione consip</t>
  </si>
  <si>
    <t>acquisto mangimi, foraggi ecc. per mantenimento cavalli polizia di stato in ambito nazionale per il periodo 1.1-31.12.2022</t>
  </si>
  <si>
    <t>agg.to tecnologico e fornitura servizio assistenza tecnica e manut.ne evolutiva e correttiva sistemi applicativi "n-sis bdn-dna sdi"</t>
  </si>
  <si>
    <t>aggiornamento tecnologico impianto condizionamento d'aria  con servizi di gestione, conduzione ed assistenza programmata e correttiva</t>
  </si>
  <si>
    <t>aggiornamento tecnologico sistemi videosorveglianza - regione puglia basilicata</t>
  </si>
  <si>
    <t>aggiornamento tecnologico sistemi videosorveglianza regione campania</t>
  </si>
  <si>
    <t>ambulanza in colori di istituo tipo "a"</t>
  </si>
  <si>
    <t>apparecchiatura radiografica per controllo bagagli ai varchi accesso piazza e basilica di s. pietro</t>
  </si>
  <si>
    <t>armadio spogliatoio</t>
  </si>
  <si>
    <t>artifizio per lancio al cs per servizi di o.p.</t>
  </si>
  <si>
    <t>autocarro in colori di istituto per trasporto nr. 6 cavali</t>
  </si>
  <si>
    <t>autocarro in colori di istituto trasporto n. 2 cavalli</t>
  </si>
  <si>
    <t>autorizzazioni ad hoc acquisto materiali di casermaggio</t>
  </si>
  <si>
    <t>autorizzazioni ad hoc per acquisto beni di casermaggio - es. fin. 2022</t>
  </si>
  <si>
    <t>autoveicoli iveco daily per o.p. in colori d'istituto</t>
  </si>
  <si>
    <t>autovettura media in colori di serie</t>
  </si>
  <si>
    <t>autovettura media in colori d'istituto</t>
  </si>
  <si>
    <t>autovettura station wagon in colori di serie</t>
  </si>
  <si>
    <t>autovetture giulietta in colori d'istituto con allestimento per il controllo del territorio di tipo leggero</t>
  </si>
  <si>
    <t>autovetture giulietta in colori d'istituto con allestimento per il controllo del territorio di tipo pesante</t>
  </si>
  <si>
    <t>autovetture in colori di istituto  con allestimento per servizi specifici della polizia stradale</t>
  </si>
  <si>
    <t>autovetture veloci tipo alfa romeo giulia, in colori di serie</t>
  </si>
  <si>
    <t>basco</t>
  </si>
  <si>
    <t>berretto estivo operativo</t>
  </si>
  <si>
    <t>berretto invernale operativo</t>
  </si>
  <si>
    <t>berretto per divisa ordinaria maschile</t>
  </si>
  <si>
    <t>borsone</t>
  </si>
  <si>
    <t>borsone porta indumenti</t>
  </si>
  <si>
    <t>calottine per casco da ordine pubblico</t>
  </si>
  <si>
    <t>calzari da volo estivi</t>
  </si>
  <si>
    <t>calzari da volo invernali</t>
  </si>
  <si>
    <t>calze leggere blu</t>
  </si>
  <si>
    <t>calze pesanti blu</t>
  </si>
  <si>
    <t>calze pesanti blu invernali</t>
  </si>
  <si>
    <t>calzoncino da ginnastica</t>
  </si>
  <si>
    <t>camicia bianca maschile e femminile (n.7.000 maschili n. 2000 femminili)</t>
  </si>
  <si>
    <t>carburante jeta1 pr elicotteri</t>
  </si>
  <si>
    <t>cartuccia calibro 40 mm a fumata bianca e frammentazione per addestramento ai servizi di op</t>
  </si>
  <si>
    <t>cartuccia calibro 40 mm al cs per servizi di op</t>
  </si>
  <si>
    <t>casco con interfono per servizi motomontati</t>
  </si>
  <si>
    <t>casco da volo</t>
  </si>
  <si>
    <t>cinghia maschile e femminile</t>
  </si>
  <si>
    <t>cinturone blu in cordura completo di accessori</t>
  </si>
  <si>
    <t>combinazioni da volo completa di sotto combinazione</t>
  </si>
  <si>
    <t>cravatta per divisa ordinaria</t>
  </si>
  <si>
    <t>divisa antitrauma estiva</t>
  </si>
  <si>
    <t>divisa antitrauma invernale</t>
  </si>
  <si>
    <t>divisa estiva ignifuga per ordine pubblico</t>
  </si>
  <si>
    <t>divisa ignifuga invernale per ordine pubblico</t>
  </si>
  <si>
    <t>divisa invernale ignifuga per ordine pubblico</t>
  </si>
  <si>
    <t>elicotteri aw 139</t>
  </si>
  <si>
    <t>filtro combinato per maschera antigas per servizi di o.p.</t>
  </si>
  <si>
    <t>fondina chiusa in cordura blu</t>
  </si>
  <si>
    <t>fondina in tecnopolimeri</t>
  </si>
  <si>
    <t>fondine in polimeri</t>
  </si>
  <si>
    <t>fondo opere interventi per la riduzione del rischio sismico su questure e sez. polizia s stradale nuval 3</t>
  </si>
  <si>
    <t xml:space="preserve">fornitura di “servizi applicativi”, articolantisi in “servizi applicativi it”, “servizi di supporto” e “servizi accessori, per la collaborazione applicativa tra il sistema afis ed i sistemi denominati sdi, n.sis, banca dati nazionale del dna e sia-afis”, mediante ricorso all’“accordo quadro – servizi applicativi 2 – lotto 6”, </t>
  </si>
  <si>
    <t>fornitura di “servizi applicativi”, articolantisi in “servizi applicativi it”, “servizi di supporto” e “servizi accessori, per la funzionalità dei “sistemi interforze sdi, n.sis e banca dati nazionale del dna”, mediante ricorso all’“accordo quadro – servizi applicativi 2 – lotto 2”</t>
  </si>
  <si>
    <t>fornitura di “servizi applicativi”, per la “realizzazione di un unico sistema informatico denominato “s.i.r.u.s.” per la reingegnerizzazione e la centralizzazione delle soluzioni ict per la gestione integrata delle risorse umane e strumentali della polizia di stato”, mediante ricorso all’“accordo quadro – servizi applicativi 2 – lotto 2"</t>
  </si>
  <si>
    <t>fornitura di mangimi, foraggi e generi succedanei per il mantenimento dei cavalli della polizia di stato in ambito nazionale (sardegna esclusa) dal 01/01/2021 al 31/12/2022</t>
  </si>
  <si>
    <t>fornitura servizi di conduzione applicativa, per l'attività del "sistema interforze n-sis" per l'attività di sviluppo del "sistema sis recast"</t>
  </si>
  <si>
    <t>fucile per tiratore scelto completo di accessori</t>
  </si>
  <si>
    <t>fuoristrada 4 x 4 in colore di istituto allestito per la polizia stradale</t>
  </si>
  <si>
    <t>fuoristrada 4x4 blindati per uopi, in colori d'istituto</t>
  </si>
  <si>
    <t>fuoristrada ibridi tipo subaru forester in colori d'istituto</t>
  </si>
  <si>
    <t>fuoristrada in colori di serie</t>
  </si>
  <si>
    <t>fuoristrada in colori d'istituto</t>
  </si>
  <si>
    <t>gara per l'acquisizione upgrade licenze software monitoraggio del broadcom ca tecnologies  per il sii della criminalpol</t>
  </si>
  <si>
    <t>giacca invernale operativa maschile e femminile</t>
  </si>
  <si>
    <t>giacca invernale operativa per servizi automontati maschile e femminile</t>
  </si>
  <si>
    <t>gilet antifiamma per servizi di ordine pubblico</t>
  </si>
  <si>
    <t>giubba estiva maschile e femminile (n. 3700 maschili n. 700 femminili)</t>
  </si>
  <si>
    <t>giubba impermeabile con termofodera asportabile maschile e femminile</t>
  </si>
  <si>
    <t>giubba impermeabile maschile e femminile</t>
  </si>
  <si>
    <t>gonna estiva ed invernale n. 1000 estive - n. 1000 invernali</t>
  </si>
  <si>
    <t>guanti in pelle nera maschili e femminili n. 4000 paia maschili e n. 1000 paia femminili</t>
  </si>
  <si>
    <t>interventi di manutenzione ordinaria esclusi dal sistema del manutentore unico</t>
  </si>
  <si>
    <t>interventi di potenziamento</t>
  </si>
  <si>
    <t>kit "simunition" completi di accessori per addestramento e munizionamento</t>
  </si>
  <si>
    <t>kit alta visibilita'</t>
  </si>
  <si>
    <t>maglietta polo manica corta operativa maschile e femminile</t>
  </si>
  <si>
    <t>maglietta polo manica lunga maschile e femminile operativa</t>
  </si>
  <si>
    <t>maglione con scollo a v unisex operativo</t>
  </si>
  <si>
    <t>maglione grigio azzurro lupetto 1/2 peso unisex</t>
  </si>
  <si>
    <t>maglione grigio azzurro lupetto unisex</t>
  </si>
  <si>
    <t>maglione lupetto unisex</t>
  </si>
  <si>
    <t>maglione lupetto unisex 1/2 peso</t>
  </si>
  <si>
    <t>manutenzione velivoli (ab 206, ab 212 e a 109)</t>
  </si>
  <si>
    <t>manutenzione velivoli (t-mot. pt6t)</t>
  </si>
  <si>
    <t>manutenzione velivoli aw 139</t>
  </si>
  <si>
    <t>materiali armamento ed equipaggiamenti speciali  per antiterrorismo</t>
  </si>
  <si>
    <t>materiali consumabili per artificieri</t>
  </si>
  <si>
    <t>materiali per addestramento e mantenimento unità cinofile antiesplosivo</t>
  </si>
  <si>
    <t>motocicli in colori d'istituto "nibbio"</t>
  </si>
  <si>
    <t>motoslitta in colori di istituto</t>
  </si>
  <si>
    <t>noleggio apparati aggiuntivi</t>
  </si>
  <si>
    <t>noleggio atv vari</t>
  </si>
  <si>
    <t>nuova sede commissariato battipaglia</t>
  </si>
  <si>
    <t>pantalone estivo maschile e femminile n.3700 maschili-n. 700 femminili</t>
  </si>
  <si>
    <t>pantalone estivo maschile e femminile per servizi automontati</t>
  </si>
  <si>
    <t>pantalone invernale maschile e femminile per servizi automontati</t>
  </si>
  <si>
    <t>pantalone operativo estivo maschile e femminile</t>
  </si>
  <si>
    <t>pantalone operativo invernale maschile e femminile</t>
  </si>
  <si>
    <t>pantalone per divisa operativa estivo maschile e femminile</t>
  </si>
  <si>
    <t>pantalone per divisa operativa invernale maschile e femminile</t>
  </si>
  <si>
    <t>pick up in colori di serie</t>
  </si>
  <si>
    <t>pistola ad impulsi elettrici,completa di accessori, fondina, cartucce add e operative, batterie, borsa, formazione, assistenza</t>
  </si>
  <si>
    <t>pistola mitragliatrice dotazione di reparto (nuovo modello)</t>
  </si>
  <si>
    <t>poltroncina operativa</t>
  </si>
  <si>
    <t>postazione da lavoro</t>
  </si>
  <si>
    <t>postazioni carico scarico armi</t>
  </si>
  <si>
    <t>progettazione  realizzazione centro polifunzionale - catania</t>
  </si>
  <si>
    <t>progettazione  realizzazione centro polifunzionale - palermo</t>
  </si>
  <si>
    <t>progettazione  realizzazione questura di crotone</t>
  </si>
  <si>
    <t>progettazione interventi di razionalizzazione dei presidi della polizia di stato nella città metropolitana di campobasso</t>
  </si>
  <si>
    <t>progettazione interventi di razionalizzazione dei presidi della polizia di stato nella città metropolitana di messina</t>
  </si>
  <si>
    <t>progettazione interventi di razionalizzazione dei presidi della polizia di stato nella città metropolitana di roma</t>
  </si>
  <si>
    <t>progettazione interventi di razionalizzazione dei presidi della polizia di stato nella città metropolitana di venezia</t>
  </si>
  <si>
    <t>progettazione interventi di riduzione del rischio sismico di livorno</t>
  </si>
  <si>
    <t>progettazione per la realizzazione della nuova questura di lecce</t>
  </si>
  <si>
    <t>progettazione per la realizzazione della nuova questura di padova</t>
  </si>
  <si>
    <t>progettazione per la realizzazione della nuova questura di venezia</t>
  </si>
  <si>
    <t>progettazione per la realizzazione di interventi per il potenziamento  della scuola allieva agenti di alessandria</t>
  </si>
  <si>
    <t>progettazione per la realizzazione di interventi per il potenziamento  dell'istituto per ispettori - nettuno (rm)</t>
  </si>
  <si>
    <t>progetti nuval finanziati con legge 232/2016 riduzione del rischio sismico fondo progetti potenziamento straordinario</t>
  </si>
  <si>
    <t>pulman 55 posti in colori di istituto</t>
  </si>
  <si>
    <t>pulmann da 35 posti in colori di istituto</t>
  </si>
  <si>
    <t>pulmann da 35 posti in colori di serie</t>
  </si>
  <si>
    <t>rappresentanza (sciabola 300, cinturone 80, 120 cordelline e dragone)</t>
  </si>
  <si>
    <t>rca infortuni conducente anno 2021</t>
  </si>
  <si>
    <t>rca infortuni conducente anno 2022</t>
  </si>
  <si>
    <t>rcvt aeromobili e infortuni equipaggi e passeggeri anno 2021</t>
  </si>
  <si>
    <t>reingegnerizzazione sistemi afis - infrastruttura tecnologica sala server afis</t>
  </si>
  <si>
    <t>rifacimento questura ii° lotto potenziamento straordinario</t>
  </si>
  <si>
    <t>rimborso carburanti aeronautica militare</t>
  </si>
  <si>
    <t>rimborso min. difesa</t>
  </si>
  <si>
    <t>ripristino impianto trattamento acque reflue</t>
  </si>
  <si>
    <t>ripristino per eliminazioni infiltrazioni</t>
  </si>
  <si>
    <t>riscatto delle centrali telefoniche</t>
  </si>
  <si>
    <t>scarpe ginniche maschili e femminili</t>
  </si>
  <si>
    <t>scarpe nere basse estive maschili</t>
  </si>
  <si>
    <t>scarpe nere basse maschili estive</t>
  </si>
  <si>
    <t>scudo tondo protettivo per servizi di o.p.</t>
  </si>
  <si>
    <t>servizi di gestione e conduzione sistemistica e manutenzione dei sistemi "hardware" e dei prodotti "software di base" del "sistema apfis" per il servizio polizia scientifica della direzione centrale anticrimine</t>
  </si>
  <si>
    <t>servizio facchinaggio veca roma-ostia quota parte ultimo trimestre 2020</t>
  </si>
  <si>
    <t>smaltimento materiali fuori servizio</t>
  </si>
  <si>
    <t>sostituzione dei ventilconvettori e degli aerotermi</t>
  </si>
  <si>
    <t>sottotuta termica</t>
  </si>
  <si>
    <t>stivaletto estivo per divisa operativa</t>
  </si>
  <si>
    <t>stivaletto estivo per ordine pubblico</t>
  </si>
  <si>
    <t>stivaletto invernale per divisa operativa</t>
  </si>
  <si>
    <t>stivaletto invernale per ordine pubblico</t>
  </si>
  <si>
    <t>stivali estivi per servizi auto/motomontati</t>
  </si>
  <si>
    <t>stivali invernali per servizi auto/motomontati</t>
  </si>
  <si>
    <t>studio per direttivo</t>
  </si>
  <si>
    <t>sussidi per l'addestramento (pistole in gomma, redman, ecc.)</t>
  </si>
  <si>
    <t>tappi auricolari per servizi di o.p.</t>
  </si>
  <si>
    <t>t-shirt in cotone per allievi unisex</t>
  </si>
  <si>
    <t>tuta da addestramento</t>
  </si>
  <si>
    <t>tuta ginnica maschile e femminile</t>
  </si>
  <si>
    <t>ufficio mobile in colori d'istituto per i compartimenti della polizia stradale</t>
  </si>
  <si>
    <t>18222100-2</t>
  </si>
  <si>
    <t>18420000-9</t>
  </si>
  <si>
    <t>18443340-1</t>
  </si>
  <si>
    <t>18235100-6</t>
  </si>
  <si>
    <t>18114000-1</t>
  </si>
  <si>
    <t>18332000-5</t>
  </si>
  <si>
    <t>18932000-7</t>
  </si>
  <si>
    <t>18444000-3</t>
  </si>
  <si>
    <t>18800000-7</t>
  </si>
  <si>
    <t>18444111-4</t>
  </si>
  <si>
    <t>18132200-5</t>
  </si>
  <si>
    <t>18412100-1</t>
  </si>
  <si>
    <t>18441000-2</t>
  </si>
  <si>
    <t>35812200-1</t>
  </si>
  <si>
    <t>18820000-3</t>
  </si>
  <si>
    <t>37414800-1</t>
  </si>
  <si>
    <t>Codice Fiscale Amministrazione</t>
  </si>
  <si>
    <t>Prima annualità del primo programma nel quale l'intervento è stato inserito</t>
  </si>
  <si>
    <t>Annualità nella quale si prevede di dare avvio alla procedura di acquisto</t>
  </si>
  <si>
    <t>Settore</t>
  </si>
  <si>
    <t>Descrizione Acquisto</t>
  </si>
  <si>
    <t>Priorità</t>
  </si>
  <si>
    <t>Durata del contratto</t>
  </si>
  <si>
    <t>Stima costi Programma Primo anno</t>
  </si>
  <si>
    <t>Stima costi Programma Secondo anno</t>
  </si>
  <si>
    <t>Costi su annualità successive</t>
  </si>
  <si>
    <t>Stima costi Programma Totale</t>
  </si>
  <si>
    <t>Denominazione Amministrazione delegata</t>
  </si>
  <si>
    <t>Fornitura</t>
  </si>
  <si>
    <t>32570000-9</t>
  </si>
  <si>
    <t>Acquisizione e manutenzione di terminali CIS standard Tempest SDIP 27 - per la trattazione di informazioni classificate nazionali pe esigenze del Dip.to PS</t>
  </si>
  <si>
    <t xml:space="preserve">GARA </t>
  </si>
  <si>
    <t>48517000-5</t>
  </si>
  <si>
    <t>Fornitura di licenze software "MICROSOFT" progetto dematerializzazione, digitalizzazione e conservazione sostitutiva</t>
  </si>
  <si>
    <t>Consip</t>
  </si>
  <si>
    <t xml:space="preserve"> 1.600.000,00</t>
  </si>
  <si>
    <t>Fornitura infrastruttura Hardware e Software con servizi di consegna installazione config. ass.za sistemistica e manut. per Pol. Sc. Anticrimine (36m)</t>
  </si>
  <si>
    <t>0</t>
  </si>
  <si>
    <t xml:space="preserve"> 1.120.000,00</t>
  </si>
  <si>
    <t xml:space="preserve"> 160.000,00</t>
  </si>
  <si>
    <t xml:space="preserve"> 320.000,00</t>
  </si>
  <si>
    <t>S.D.A.P.A.</t>
  </si>
  <si>
    <t xml:space="preserve"> 6.557.377,05</t>
  </si>
  <si>
    <t>30200000-3</t>
  </si>
  <si>
    <t>POTENZIAMENTO STRAORDINARIO - Procedura di Gara Aperta - Assistenza evolutiva e Aggiornamento tecnologico - Videosorveglianza SA-RC</t>
  </si>
  <si>
    <t>Altro</t>
  </si>
  <si>
    <t>50330000-7</t>
  </si>
  <si>
    <t>Procedura negoziata per Manutenzione dei sistemi multimediali "Securmail securfax e sistemi cripto CR8000" 2021-2023</t>
  </si>
  <si>
    <t>32210000-8</t>
  </si>
  <si>
    <t>Procedura negoziata per ospitalità siti Soc Rai Way - Polizia di Stato, Arma CC e interforze</t>
  </si>
  <si>
    <t>64210000-1</t>
  </si>
  <si>
    <t>Realizzazione servizio LTE Public Safety su 11 province- Serv. Comunicazione MCPTT e fonia, di un servizio di videosorveglianza in mobilità e di un servizio di accesso a banche dati</t>
  </si>
  <si>
    <t xml:space="preserve"> 1.065.573,77</t>
  </si>
  <si>
    <t>REALIZZAZIONE E SVILUPPO INFRASTRUTTURA IT PER GESTIONE LOG SISTEMA IBM QRADAR (GARANTE PROTEZIONE DATI PERSONALI)</t>
  </si>
  <si>
    <t>Potenz. sistema Videosorveglianza CITTA' di ROMA Lotto 1 - Aggiornamento Tecnologico e assistenza evolutiva Sala Apparati Questura di Roma</t>
  </si>
  <si>
    <t xml:space="preserve"> 1.790.000,00</t>
  </si>
  <si>
    <t>Potenz. sistema Videosorveglianza CITTA' di ROMA realizzazione sist.analisi intelligente Lotto 2 PC e mobile device, software, serv. ass.za e manut.</t>
  </si>
  <si>
    <t xml:space="preserve"> 1.253.000,00</t>
  </si>
  <si>
    <t xml:space="preserve"> 179.000,00</t>
  </si>
  <si>
    <t xml:space="preserve"> 358.000,00</t>
  </si>
  <si>
    <t>Aumento V - Videosorveglianza Roma Capitale</t>
  </si>
  <si>
    <t>50234100-3</t>
  </si>
  <si>
    <t>MANUTENZIONE SISTEMI "IBIS" BOSSOLI-OGIVE, MODULI DI MICROSCOPIA PER IL SERV.POL.SCIENT E GAB. REGIONALI QUEST.NA M RC-ANNUALITA' 2021-2022-2023</t>
  </si>
  <si>
    <t>CONTRATTO ACQUISIZIONE APPARATI RADIO PER QUESTURA BAT BARLETTA ANDRIA TRANI  SERVIZIO TETRA</t>
  </si>
  <si>
    <t>32420000-3</t>
  </si>
  <si>
    <t>Fornitura di una piattaforma "web security gateway" comprensiva licenze software e hardware e servizi connessi</t>
  </si>
  <si>
    <t>SDAPA</t>
  </si>
  <si>
    <t>QUINTO ALLA GARA D'APPALTO (SDAPA) PER IL RINNOVO DELL'INFRASTRUTTURA DI STORAGE E SERVIZI PER IL CED INTERFORZE</t>
  </si>
  <si>
    <t>Aumento V</t>
  </si>
  <si>
    <t>Servizio di connettività relativo alla "VPN delle emergenze"</t>
  </si>
  <si>
    <t>Contratto quadro</t>
  </si>
  <si>
    <t>30213200-7</t>
  </si>
  <si>
    <t xml:space="preserve">Acquisto tablet 8" per esigenze della Polizia di Stato </t>
  </si>
  <si>
    <t>ME.PA.</t>
  </si>
  <si>
    <t>Progetto COIPS - Componenti software e apparati per la sicurezza delle reti - Lotto 1  - Suite Milestone Xprotect Corporate device license e licenze Xprotect</t>
  </si>
  <si>
    <t>32420000-4</t>
  </si>
  <si>
    <t>Progetto COIPS - Componenti software e apparati per la sicurezza delle reti -Lotto 2 -fornitura Appliance RTSP Proxy e relativa console di gestione</t>
  </si>
  <si>
    <t>32000000-3</t>
  </si>
  <si>
    <t xml:space="preserve">Potenziamento del sistema di Videosorveglianza della città di Roma Capitale e  realizzazione di un Sistema per l'analisi Intelligente e la Metadazione dei flussi video </t>
  </si>
  <si>
    <t>50300000-8</t>
  </si>
  <si>
    <t xml:space="preserve">Aggiornamento Tecnologico del Building Management System (BMS) e dei sottosistemi monitorati del CEN di Napoli e del CUB di Bari </t>
  </si>
  <si>
    <t>Anello in Fibra ottica Metropolitana - Acquisto Firewall per compendi Viminale- Anagnina- Tuscolana e Castropretorio</t>
  </si>
  <si>
    <t>Fornitura Interfacce Ottiche Schede e Licenze Apparati c/o Compendi della Polizia di Stato (Viminale, Tuscolana, Anagnina e Castropretorio) e Apparati "Cisco 7K"</t>
  </si>
  <si>
    <t>Aggiornamento Tecnologico dei sistemi di videowall e postazioni operatore tre Control Room delle Sale Operative del Dip.to P.S.</t>
  </si>
  <si>
    <t>48611000-4</t>
  </si>
  <si>
    <t xml:space="preserve">Acquisizione di nuove licenze "TETRAS" e l'"UPGRADE" di quelle in uso  con connessi servizi di supporto tecnico e formazione </t>
  </si>
  <si>
    <t>64221000-1</t>
  </si>
  <si>
    <t>aumento del v al contratto quadro spc2 -adesione al sistema pubblico connettività spc2 - Vodafone Italia spa</t>
  </si>
  <si>
    <t>aumento del v al contratto madre 29808 di rep.  - Vodafone Italia spa - Fornitura ulteriori pacchetti di Banda riservata di tipo 2 "SBRI-2"</t>
  </si>
  <si>
    <t>64216120-0</t>
  </si>
  <si>
    <t>Fornitura di Servizi Posta Elettronica corporate (PEL) per le esigenze degli Uffici Centrali e Periferici</t>
  </si>
  <si>
    <t>PROTEZIONI ESTERNE PASSIVE PER SERVIZI DI ORDINE PUBBLICO</t>
  </si>
  <si>
    <t>CARTUCCIA CALIBRO 9 MM NATO</t>
  </si>
  <si>
    <t>GILET TATTICO PER DIVISA OPERATIVA</t>
  </si>
  <si>
    <t>32333200-8</t>
  </si>
  <si>
    <t>BODYCAM PER IL CONTROLLO DEL TERRITORIO</t>
  </si>
  <si>
    <t>38582000-8</t>
  </si>
  <si>
    <t>APPARATI TECNOLOGICI PER ARTIFICIERI</t>
  </si>
  <si>
    <t>4882000-2</t>
  </si>
  <si>
    <t>Fornitura di ulteriori apparati hardware e relativi servizi - Progetto AML -per localizzazione del chiamante da rete mobile</t>
  </si>
  <si>
    <t>30211300-4</t>
  </si>
  <si>
    <t>Integrazione e potenziamento di specifici elementi tecnologici del sistema "SARI Enterprise" per il Servizio di Polizia Scientifica della Direzione Centrale Anticrimine</t>
  </si>
  <si>
    <t>481000-3</t>
  </si>
  <si>
    <t>Acquisizione upgrade licenze software monitoraggio del Broadcom CA tecnologies  per il SII della Criminalpol</t>
  </si>
  <si>
    <t>Rimini Questura Palazzo Bornaccini fornitura trasferimento degli apparati della rete in ponte radio e il re-instradamento dei relativi collegamenti</t>
  </si>
  <si>
    <t>Aggiornamento tecnologico manutenzione evolutiva videosorveglianza Regione Calabria</t>
  </si>
  <si>
    <t>Trasloco delle apparecchiature e degli impianti tecnologici afferenti la rete in fibra ottica del Ministero dell’Interno, servente anche il sistema Numero Unico di Emergenza 112” presso la nuova sede della Questura di Rimini, sita nell’immobile denominato “Palazzo Bornaccini”</t>
  </si>
  <si>
    <t>Fornitura di materiale “hardware vario”, con connessi servizi di manutenzione in garanzia e di licenze “software varie”, ai fini dell’aggiornamento dell’infrastruttura tecnologica degli Uffici della Direzione Centrale dei Servizi Tecnico-Logistici e della Gestione Patrimoniale, mediante richiesta d’offerta (RDO)</t>
  </si>
  <si>
    <t>Fornitura delle licenze “software”, con relativo pacchetto manutentivo, e connessi servizi di supporto specialistico, per un arco temporale di 36 mesi,  per il potenziamento della piattaforma tecnologica “Citrix”, in uso presso il Centro Elettronico della Polizia di Stato di Napoli</t>
  </si>
  <si>
    <t>48820000-2</t>
  </si>
  <si>
    <t>Aggiornamento Tecnologico Hardware - Sala Lampertz - D.C.P.P.</t>
  </si>
  <si>
    <t>48761000-0</t>
  </si>
  <si>
    <t>Acquisizione Licenze Sofware Enpoint Protection (Antivirus)</t>
  </si>
  <si>
    <t>AGGIORNAMENTO LICENZE MYSQL CON RELATIVI SERVIZI DI SUPPORTO CONVENZIONE ENTERPRISE AGREE 6 LOTTO 1</t>
  </si>
  <si>
    <t>TELEFONIA FISSA - Migrazione Linee Telefoniche fisse - ARMA CC</t>
  </si>
  <si>
    <t>TELEFONIA MOBILE - FORNITURA SERVIZI TELEFONIA MOBILE- ARMA CC</t>
  </si>
  <si>
    <t>Aggiornamento Tecnologico della rete in Fibra OTTICA Interpolizie - Lotto 1 e 2</t>
  </si>
  <si>
    <t>72330000-2</t>
  </si>
  <si>
    <t>72330000-3</t>
  </si>
  <si>
    <t>Fornitura di un servizio di up-grade dei sistemi informatici “Nemesi”, “eLabor”, e “Sistema statistico” per le esigenze di potenziamento tecnologico dei Gabinetti di Polizia Scientifica</t>
  </si>
  <si>
    <t>Potenziamento e Adeguamento Licenze RedHat e Server per CEN NA e CUB BA</t>
  </si>
  <si>
    <t>Acquisizione e manutenzione di terminali CIS standard Tempest SDIP 27 - per la trattazione di informazioni classificate nazionali per esigenze del Dip.to PS</t>
  </si>
  <si>
    <t>30210000-4</t>
  </si>
  <si>
    <t>PROGETTO INTEROPERABILITA' - Realizzazione dell'infrastruttura IT presso la Divizione N.SIS per il "Central Access Point CAP" ed " European Search Portal ESP" - fornitura di prodotti di rete (LOTTO1) Fornitura apparati Server x86 (LOTTO2) Fornitura apparati Server in tecnologia IBM Power (LOTTO3) Fornitura per la piattaforma di database Oracle Exadata (LOTTO4)</t>
  </si>
  <si>
    <t>31712112-8</t>
  </si>
  <si>
    <t>72250000-2</t>
  </si>
  <si>
    <t xml:space="preserve">consip </t>
  </si>
  <si>
    <t>sdapa</t>
  </si>
  <si>
    <t>Potenziamento e Adeguamento  per CEN NA e CUB BA Licenze: Veritas, Citrix, Cylance, Login VSI, Broadcom, Paessler, Peer Software Lotto 1-7</t>
  </si>
  <si>
    <t>48218000-9</t>
  </si>
  <si>
    <t>Fornitura licenze software HCL LOTUS DOMINO E VEEM BACKUP PER LA SALA LAMPERTZ</t>
  </si>
  <si>
    <t>Erogazione di un servizio di connettività tra i punti di ripresa e le Sale Apparati delle Questure e relativo adeguamento dell’infrastruttura di rete per assicurare la funzionalità di un sistema di videosorveglianza di quelle aree della Regione Calabria”, con scadenza alla data del 23/5/2023”, mediante adesione al “Contratto Quadro OPA” della Gara “Sistema Pubblico di Connettività – SPC2”, aggiudicato alla Società “Vodafone Italia S.p.A.”</t>
  </si>
  <si>
    <t>STIPULA CONTRATTO CON SOCIETA' TELECOM PER OSPITALITA' SITI POSTAZIONI CC - ANNUALITA' 2021 2022 2023</t>
  </si>
  <si>
    <t xml:space="preserve"> 20.156,24</t>
  </si>
  <si>
    <t xml:space="preserve"> 26.875,00</t>
  </si>
  <si>
    <t xml:space="preserve"> 73.906,24</t>
  </si>
  <si>
    <t>Implementazione del sistema "SARI Enterprise" per le esigenze della Direzione Centrale Anticrimine</t>
  </si>
  <si>
    <t>Riconoscimento Debito per ospitalità siti Soc Rai Way - Arma CC e interforze</t>
  </si>
  <si>
    <t>Prolungamento contratto Tetra</t>
  </si>
  <si>
    <t xml:space="preserve"> 154.266,00</t>
  </si>
  <si>
    <t>PROCEDURA DI GARA PER RINNOVO SERVIZIO DI MANUTENZIONE,GESTIONE, CONDUZIONE ECC.SISTEMI VIDEOSORVEGLIANZA REGIONE CAMPANIA</t>
  </si>
  <si>
    <t xml:space="preserve"> 58.809,12</t>
  </si>
  <si>
    <t xml:space="preserve"> 117.618,24</t>
  </si>
  <si>
    <t xml:space="preserve"> 176.427,34</t>
  </si>
  <si>
    <t xml:space="preserve"> 352.854,70</t>
  </si>
  <si>
    <t>2016</t>
  </si>
  <si>
    <t>PROCEDURA DI GARA PER RINNOVO SERVIZIO DI MANUTENZIONE,GESTIONE, CONDUZIONE ECC.SISTEMI VIDEOSORVEGLIANZA REGIONE PUGLIA</t>
  </si>
  <si>
    <t xml:space="preserve"> 30.986,80</t>
  </si>
  <si>
    <t xml:space="preserve"> 49.552,34</t>
  </si>
  <si>
    <t xml:space="preserve"> 62.526,00</t>
  </si>
  <si>
    <t xml:space="preserve"> 143.065,13</t>
  </si>
  <si>
    <t>PR.557.5 FORNITURA LICENZE QLIK PER ESIGENZE DCSTLGP</t>
  </si>
  <si>
    <t xml:space="preserve"> 40.000,00</t>
  </si>
  <si>
    <t>POTENZIAMENTO SALE PER SSII DATACENTER CED BDNDNA NSIS 112 NUE E BUSINESS CONTINUITY</t>
  </si>
  <si>
    <t>Noleggio Apparati per intercettazioni - Anno 2021</t>
  </si>
  <si>
    <t xml:space="preserve"> 737.704,92</t>
  </si>
  <si>
    <t>AGGIORNAMENTO PRODOTTI TETRAS PER REPARTI OPERATIVI POLIZIA</t>
  </si>
  <si>
    <t xml:space="preserve"> 690.597,84</t>
  </si>
  <si>
    <t xml:space="preserve"> 3.294.416,30</t>
  </si>
  <si>
    <t>32230000-4</t>
  </si>
  <si>
    <t>32441300-9</t>
  </si>
  <si>
    <t>Riconoscimento debito - Servizio TETRA (Campania, Calabria, Basilicata e Città di Torino)</t>
  </si>
  <si>
    <t>Aumento V - SERVIZI DI MANUTENZIONE HARDWARE SOFTWARE E PRESIDIO SISTEMISTICO CEN NAPOLI E CUB BARI</t>
  </si>
  <si>
    <t xml:space="preserve"> 475.399,30</t>
  </si>
  <si>
    <t xml:space="preserve"> 950.798,61</t>
  </si>
  <si>
    <t>Progetto ICT-Fondo Sicurezza interna 2014/2020 - ISF1 "Police" AFIS MANAGEMENT CENTRE &amp; POLI - Realizzazione Infrastruttura IT da installare presso 6 Poli territoriali del Servizio Polizia Scientifica</t>
  </si>
  <si>
    <t xml:space="preserve">Progetto ICT-Fondo Sicurezza interna 2014/2020 - ISF1 "Police" AFIS MANAGEMENT CENTRE &amp; POLI - Fornitura sistema VIDEOWALL e materiale Hardware per Sala Operativa </t>
  </si>
  <si>
    <t>Prediposizione eprestazione di un servizio di telecomunicazioni "Servizio in rete radiomobile in tecnologia digitale standard TETRA"</t>
  </si>
  <si>
    <t>72</t>
  </si>
  <si>
    <t xml:space="preserve"> 20.309.093,85</t>
  </si>
  <si>
    <t xml:space="preserve"> 16.761.154,10</t>
  </si>
  <si>
    <t xml:space="preserve"> 67.044.616,39</t>
  </si>
  <si>
    <t xml:space="preserve"> 104.114.864,34</t>
  </si>
  <si>
    <t>Aggiornamento tecnologico infrastruttura di rete del Data Center Cen NA- cablaggio strutturato, apparati di rete e  bilanciatori</t>
  </si>
  <si>
    <t xml:space="preserve"> 5.562.295,08</t>
  </si>
  <si>
    <t>Gestione e Manutenzione apparati necessari per la continuità operativa del sistema "MGF"</t>
  </si>
  <si>
    <t xml:space="preserve"> 96.577,05</t>
  </si>
  <si>
    <t>REALIZZAZIONE E SVILUPPO INFRASTRUTTURA IT PER ACCESSO IN SICUREZZA A CED INTERFORZE DELLE POLIZIE MUNICIPALI</t>
  </si>
  <si>
    <t xml:space="preserve"> 46.448,09</t>
  </si>
  <si>
    <t xml:space="preserve"> 46.448,08</t>
  </si>
  <si>
    <t>REALIZZAZIONE E SVILUPPO INFRASTRUTTURA IT PER ANALISI FENOMENI DELITTUOSI PER VIOLENZE DI GENERE</t>
  </si>
  <si>
    <t xml:space="preserve"> 25.488.587,70</t>
  </si>
  <si>
    <t>Riconoscimento debito per comodato apparati utenti TETRA</t>
  </si>
  <si>
    <t>PROROGA DEL SERVIZIO DEL CONTR. NR. 29755 DEL 27/1/2020 PER FORNITURA SERVIZI PROFESSIONALI DI ASSI APPL. E CONSULENZIALE SUL SISTEMA APFIS PER DCA</t>
  </si>
  <si>
    <t>48460000-0</t>
  </si>
  <si>
    <t>30236000-2</t>
  </si>
  <si>
    <t>3020000-1</t>
  </si>
  <si>
    <t>7225000-2</t>
  </si>
  <si>
    <t>4861100-4</t>
  </si>
  <si>
    <t>80510000-2</t>
  </si>
  <si>
    <t>39112000-0</t>
  </si>
  <si>
    <t>Fornitura di n. 8127 sedute operative per le esigenze della Polizia di Stato</t>
  </si>
  <si>
    <t>Fornitura di n. 2675 postazioni operatore per le esigenze della Polizia di Stato</t>
  </si>
  <si>
    <t>Fornitrura di n. 192 studi per Primo Dirigente per le esigenze della Polizia di Stato</t>
  </si>
  <si>
    <t>progettazione per la realizzazione della caserma della polizia di stato montello- milano</t>
  </si>
  <si>
    <t>acquisto ed incisione medaglie di commiato e croci e medaglie al merito di servizio per le esigenze della polizia di stato</t>
  </si>
  <si>
    <t>18512200-3</t>
  </si>
  <si>
    <t>39141300-5</t>
  </si>
  <si>
    <t>armadi spogliatoio</t>
  </si>
  <si>
    <t>39141100-3</t>
  </si>
  <si>
    <t>armadi sicurezza a 12 scomparti</t>
  </si>
  <si>
    <t>armadi sicurezza a 6 scomparti</t>
  </si>
  <si>
    <t>Fornitura e posa in opera ml 1200 archivi compattabili per palazzina H Compendio Castro Pretorio</t>
  </si>
  <si>
    <t>39132000-6</t>
  </si>
  <si>
    <t>Fornitura posa in opera arredi vari per le esigenze della DCSR - Compendio F. di Savoia Palazzina H</t>
  </si>
  <si>
    <t>Fornitura n. 50 tablet "12" fondi PON</t>
  </si>
  <si>
    <t>armadio blindato per custodia armi</t>
  </si>
  <si>
    <t>Progetto COIPS - Potenziamento e ammodernamento delle infrastrutture tecnologiche delle Questure: fornitura di infrastrutture iperconvergenti, componenti di rete, server sistemi di monitoraggio, gruppi UPS, postaz.controllo (LOTTO 1) e fornitura di storage e di infrastrutture di backup (LOTTO 2)</t>
  </si>
  <si>
    <t xml:space="preserve">Aumento del quinto - Agg.to sistema telefonico per esigenze NUE 112 e Migrazione VOIP </t>
  </si>
  <si>
    <t>Aumento del quinto - Attività di dismissione delle apparecchiature in Ponte Radio Interpolizie</t>
  </si>
  <si>
    <t>Aumento del quinto - contr.29753 del 16/1/2020 - Acquisto 331 tablet Samsung Galaxy</t>
  </si>
  <si>
    <t>Aumento del quinto - contratto 29703 del 30/7/2019 - Allestimento Kit sistema di Bordo Mercurio  Extendet</t>
  </si>
  <si>
    <t>Aumento del quinto - contratto madre 29808 di rep.  - Vodafone Italia spa - Fornitura ulteriori pacchetti di Banda riservata di tipo 2 "SBRI-2"</t>
  </si>
  <si>
    <t>Aumento del quinto -  PR.496.1.V CONTRATTO QUADRO CONSIP PER MANUTENZIONE EVOLUTIVA E CONDUZIONE DEL SISTEMA INFORMATIVO POLIZIA STRADALE CEPS</t>
  </si>
  <si>
    <t>Aumento del quinto - SERVIZI DI MANUTENZIONE HARDWARE SOFTWARE E PRESIDIO SISTEMISTICO CEN NAPOLI E CUB BARI</t>
  </si>
  <si>
    <t>Aumento del quinto - Videosorveglianza Roma Capitale</t>
  </si>
  <si>
    <t>Aumento del quinto - “Contratto Quadro SPC2” – adesione al sistema pubblico connettività spc – Vodafone Italia SpA</t>
  </si>
  <si>
    <t>Acquisto 50 tablet da 12 "</t>
  </si>
  <si>
    <t>Richiesta di Offerta su MEPA</t>
  </si>
  <si>
    <t>71356300-1</t>
  </si>
  <si>
    <t>Fornitura servizi supporto specialistico per Sala Lampertz DCPP HCL Lotus Domino</t>
  </si>
  <si>
    <t>Potenziamento ed Ammodernamento delle Infrastrutture Tecnologiche delle Questure Lotto 1 (Demat.Server UPS) lotto 2 (sistemi storage e backup)</t>
  </si>
  <si>
    <t>72230000-6</t>
  </si>
  <si>
    <t>Servizi Telepresidio e telepresenza: remotizzazione e telesorveglianza- Progetto Fabbisogni  e Progetto di attuazione</t>
  </si>
  <si>
    <t xml:space="preserve">32441300-9 </t>
  </si>
  <si>
    <t xml:space="preserve">Aumento del quinto - contratto 29703 del 30/7/2019 - Allestimento Kit sistema di Bordo Mercurio Extended su 250 AlfaRomeo, 50 Subaru e 44 autovetture </t>
  </si>
  <si>
    <t>Aumento del quinto - cotr.29753 del 16/1/2020 - Acquisto 331 tablet Samsung Galaxy</t>
  </si>
  <si>
    <t>Aumento del quinto - Acquisizione firma digitale ad uso Dip.to PS</t>
  </si>
  <si>
    <t>Aumento del quinto - Attività di dismissione delle apparecchiature in Ponte Radio Intepolizie</t>
  </si>
  <si>
    <r>
      <t xml:space="preserve">Acquisizione di un “servizio di formazione finalizzato al conseguimento della certificazione della metodologia IFPUG v.4.3 e di un servizio di supporto specialistico, anche in modalità </t>
    </r>
    <r>
      <rPr>
        <i/>
        <sz val="10"/>
        <color indexed="8"/>
        <rFont val="Calibri"/>
        <family val="2"/>
      </rPr>
      <t>“on site”</t>
    </r>
    <r>
      <rPr>
        <sz val="10"/>
        <rFont val="Calibri"/>
        <family val="2"/>
      </rPr>
      <t>, per un arco temporale di 36 (trentasei) mesi” per le esigenze della Direzione Centrale dei Servizi Tecnico-Logistici e della Gestione Patrimoniale</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</si>
</sst>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ì&quot;;&quot;Sì&quot;;&quot;No&quot;"/>
    <numFmt numFmtId="181" formatCode="&quot;Vero&quot;;&quot;Vero&quot;;&quot;Falso&quot;"/>
    <numFmt numFmtId="182" formatCode="&quot;Attivo&quot;;&quot;Attivo&quot;;&quot;Inattivo&quot;"/>
    <numFmt numFmtId="183" formatCode="[$€-2]\ #.##000_);[Red]\([$€-2]\ #.##000\)"/>
    <numFmt numFmtId="184" formatCode="#,##0.00\ &quot;€&quot;"/>
  </numFmts>
  <fonts count="43">
    <font>
      <sz val="10"/>
      <name val="Arial"/>
      <family val="0"/>
    </font>
    <font>
      <sz val="10"/>
      <color indexed="8"/>
      <name val="Calibri"/>
      <family val="2"/>
    </font>
    <font>
      <sz val="10"/>
      <name val="Calibri"/>
      <family val="2"/>
    </font>
    <font>
      <sz val="8"/>
      <name val="Arial"/>
      <family val="2"/>
    </font>
    <font>
      <sz val="1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Segoe UI"/>
      <family val="2"/>
    </font>
    <font>
      <i/>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color indexed="8"/>
      </right>
      <top style="thin"/>
      <bottom style="thin"/>
    </border>
    <border>
      <left style="thin">
        <color indexed="8"/>
      </left>
      <right style="thin">
        <color indexed="8"/>
      </right>
      <top style="thin">
        <color indexed="8"/>
      </top>
      <bottom style="thin"/>
    </border>
    <border>
      <left style="thin"/>
      <right style="thin">
        <color indexed="8"/>
      </right>
      <top/>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9" borderId="0" applyNumberFormat="0" applyBorder="0" applyAlignment="0" applyProtection="0"/>
    <xf numFmtId="0" fontId="24" fillId="0" borderId="0">
      <alignment/>
      <protection/>
    </xf>
    <xf numFmtId="0" fontId="4" fillId="0" borderId="0">
      <alignment/>
      <protection/>
    </xf>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297">
    <xf numFmtId="0" fontId="0" fillId="0" borderId="0" xfId="0" applyAlignment="1">
      <alignment/>
    </xf>
    <xf numFmtId="0" fontId="1" fillId="33" borderId="10" xfId="0"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center" vertical="center" wrapText="1"/>
    </xf>
    <xf numFmtId="4" fontId="2" fillId="0" borderId="11" xfId="0" applyNumberFormat="1" applyFont="1" applyBorder="1" applyAlignment="1">
      <alignment horizontal="center" vertical="center" wrapText="1"/>
    </xf>
    <xf numFmtId="0" fontId="2" fillId="0" borderId="11" xfId="0" applyFont="1" applyBorder="1" applyAlignment="1">
      <alignment horizontal="center" vertical="center"/>
    </xf>
    <xf numFmtId="4" fontId="2"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2" fillId="0" borderId="11" xfId="0" applyFont="1" applyBorder="1" applyAlignment="1" quotePrefix="1">
      <alignment horizontal="center" vertical="center" wrapText="1"/>
    </xf>
    <xf numFmtId="0" fontId="41" fillId="0" borderId="13" xfId="0" applyFont="1" applyBorder="1" applyAlignment="1">
      <alignment horizontal="center" vertical="center"/>
    </xf>
    <xf numFmtId="0" fontId="41" fillId="0" borderId="0" xfId="0" applyFont="1" applyAlignment="1">
      <alignment horizontal="center" vertical="center"/>
    </xf>
    <xf numFmtId="0" fontId="0" fillId="0" borderId="14" xfId="0" applyBorder="1" applyAlignment="1">
      <alignment horizontal="center" vertical="center" wrapText="1"/>
    </xf>
    <xf numFmtId="4" fontId="1"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ill="1" applyAlignment="1">
      <alignment/>
    </xf>
    <xf numFmtId="0" fontId="1" fillId="0"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xf>
    <xf numFmtId="0" fontId="1" fillId="33" borderId="10" xfId="0" applyFont="1" applyFill="1" applyBorder="1" applyAlignment="1" applyProtection="1">
      <alignment horizontal="right" vertical="center" wrapText="1"/>
      <protection/>
    </xf>
    <xf numFmtId="4" fontId="1" fillId="0" borderId="11" xfId="0" applyNumberFormat="1" applyFont="1" applyFill="1" applyBorder="1" applyAlignment="1">
      <alignment horizontal="right" vertical="center" wrapText="1"/>
    </xf>
    <xf numFmtId="0" fontId="1" fillId="34" borderId="11" xfId="0" applyFont="1" applyFill="1" applyBorder="1" applyAlignment="1">
      <alignment horizontal="right" vertical="center" wrapText="1"/>
    </xf>
    <xf numFmtId="4" fontId="1" fillId="34" borderId="11" xfId="0" applyNumberFormat="1" applyFont="1" applyFill="1" applyBorder="1" applyAlignment="1">
      <alignment horizontal="right" vertical="center" wrapText="1"/>
    </xf>
    <xf numFmtId="0" fontId="1" fillId="34" borderId="0" xfId="0" applyFont="1" applyFill="1" applyBorder="1" applyAlignment="1">
      <alignment horizontal="center" vertical="center" wrapText="1"/>
    </xf>
    <xf numFmtId="0" fontId="1" fillId="33" borderId="15"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4" fontId="2" fillId="0" borderId="11" xfId="0" applyNumberFormat="1" applyFont="1" applyFill="1" applyBorder="1" applyAlignment="1" applyProtection="1">
      <alignment horizontal="right"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41" fillId="0" borderId="11" xfId="0" applyFont="1" applyFill="1" applyBorder="1" applyAlignment="1">
      <alignment horizontal="center" vertical="center"/>
    </xf>
    <xf numFmtId="4" fontId="2" fillId="0" borderId="11" xfId="0" applyNumberFormat="1" applyFont="1" applyFill="1" applyBorder="1" applyAlignment="1">
      <alignment horizontal="right" vertical="center" wrapText="1"/>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0" fillId="0" borderId="11" xfId="0" applyFill="1" applyBorder="1" applyAlignment="1">
      <alignment/>
    </xf>
    <xf numFmtId="4" fontId="1" fillId="0" borderId="11" xfId="0" applyNumberFormat="1" applyFont="1" applyFill="1" applyBorder="1" applyAlignment="1" applyProtection="1">
      <alignment horizontal="right" vertical="center" wrapText="1"/>
      <protection/>
    </xf>
    <xf numFmtId="0" fontId="1" fillId="0" borderId="11"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right"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46" applyFont="1" applyFill="1" applyBorder="1" applyAlignment="1" applyProtection="1">
      <alignment horizontal="center" vertical="center" wrapText="1"/>
      <protection/>
    </xf>
    <xf numFmtId="0" fontId="24" fillId="0" borderId="11" xfId="46" applyFill="1" applyBorder="1">
      <alignment/>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4" fontId="2" fillId="0" borderId="11" xfId="0" applyNumberFormat="1" applyFont="1" applyFill="1" applyBorder="1" applyAlignment="1">
      <alignment horizontal="right" vertical="center"/>
    </xf>
    <xf numFmtId="0" fontId="2" fillId="0" borderId="11" xfId="0" applyFont="1" applyFill="1" applyBorder="1" applyAlignment="1">
      <alignment horizontal="right" vertical="center" wrapText="1"/>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2" fillId="0" borderId="11" xfId="0" applyFont="1" applyFill="1" applyBorder="1" applyAlignment="1" quotePrefix="1">
      <alignment horizontal="center" vertical="center" wrapText="1"/>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33" borderId="11" xfId="47"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1" xfId="0" applyBorder="1" applyAlignment="1">
      <alignment/>
    </xf>
    <xf numFmtId="0" fontId="2" fillId="0" borderId="10"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4" fontId="2" fillId="0" borderId="15" xfId="0" applyNumberFormat="1" applyFont="1" applyFill="1" applyBorder="1" applyAlignment="1" applyProtection="1">
      <alignment horizontal="right" vertical="center" wrapText="1"/>
      <protection/>
    </xf>
    <xf numFmtId="0" fontId="0" fillId="0" borderId="15" xfId="0" applyFill="1" applyBorder="1" applyAlignment="1">
      <alignment/>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4" fontId="41" fillId="0" borderId="11" xfId="46" applyNumberFormat="1" applyFont="1" applyFill="1" applyBorder="1" applyAlignment="1">
      <alignment horizontal="right" vertical="center"/>
      <protection/>
    </xf>
    <xf numFmtId="0" fontId="1" fillId="33" borderId="15" xfId="0" applyFont="1" applyFill="1" applyBorder="1" applyAlignment="1" applyProtection="1">
      <alignment horizontal="center" vertical="center" wrapText="1"/>
      <protection/>
    </xf>
    <xf numFmtId="0" fontId="1" fillId="33" borderId="15" xfId="0" applyFont="1" applyFill="1" applyBorder="1" applyAlignment="1" applyProtection="1">
      <alignment horizontal="right" vertical="center" wrapText="1"/>
      <protection/>
    </xf>
    <xf numFmtId="4" fontId="1" fillId="35" borderId="15" xfId="0" applyNumberFormat="1" applyFont="1" applyFill="1" applyBorder="1" applyAlignment="1" applyProtection="1">
      <alignment horizontal="right" vertical="center" wrapText="1"/>
      <protection/>
    </xf>
    <xf numFmtId="0" fontId="1" fillId="0" borderId="11" xfId="0" applyFont="1" applyFill="1" applyBorder="1" applyAlignment="1" applyProtection="1">
      <alignment horizontal="right" vertical="center" wrapText="1"/>
      <protection/>
    </xf>
    <xf numFmtId="0" fontId="1" fillId="0" borderId="11" xfId="47" applyFont="1" applyFill="1" applyBorder="1" applyAlignment="1" applyProtection="1">
      <alignment horizontal="center" vertical="center" wrapText="1"/>
      <protection/>
    </xf>
    <xf numFmtId="184" fontId="1" fillId="0" borderId="11" xfId="47" applyNumberFormat="1" applyFont="1" applyFill="1" applyBorder="1" applyAlignment="1" applyProtection="1">
      <alignment horizontal="center" vertical="center" wrapText="1"/>
      <protection/>
    </xf>
    <xf numFmtId="0" fontId="1" fillId="0" borderId="11" xfId="0" applyFont="1" applyFill="1" applyBorder="1" applyAlignment="1">
      <alignment horizontal="right" vertical="center" wrapText="1"/>
    </xf>
    <xf numFmtId="0" fontId="1" fillId="0" borderId="10"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42" fillId="0" borderId="11" xfId="0" applyFont="1" applyFill="1" applyBorder="1" applyAlignment="1">
      <alignment horizontal="center" vertical="center" wrapText="1"/>
    </xf>
    <xf numFmtId="0" fontId="2" fillId="0" borderId="11" xfId="0" applyNumberFormat="1" applyFont="1" applyBorder="1" applyAlignment="1">
      <alignment horizontal="center" vertical="center"/>
    </xf>
    <xf numFmtId="4" fontId="2" fillId="0" borderId="11" xfId="0" applyNumberFormat="1" applyFont="1" applyBorder="1" applyAlignment="1">
      <alignment horizontal="right" vertical="center"/>
    </xf>
    <xf numFmtId="0" fontId="1" fillId="0" borderId="11" xfId="46" applyFont="1" applyFill="1" applyBorder="1" applyAlignment="1" applyProtection="1">
      <alignment horizontal="center" vertical="center" wrapText="1"/>
      <protection/>
    </xf>
    <xf numFmtId="4" fontId="1" fillId="0" borderId="11" xfId="46" applyNumberFormat="1" applyFont="1" applyFill="1" applyBorder="1" applyAlignment="1" applyProtection="1">
      <alignment horizontal="right" vertical="center" wrapText="1"/>
      <protection/>
    </xf>
    <xf numFmtId="0" fontId="2" fillId="0" borderId="11" xfId="0" applyFont="1" applyBorder="1" applyAlignment="1">
      <alignment horizontal="right" vertical="center"/>
    </xf>
    <xf numFmtId="3" fontId="1" fillId="0" borderId="11" xfId="0" applyNumberFormat="1" applyFont="1" applyFill="1" applyBorder="1" applyAlignment="1" applyProtection="1">
      <alignment horizontal="right" vertical="center" wrapText="1"/>
      <protection/>
    </xf>
    <xf numFmtId="4" fontId="41" fillId="0" borderId="11" xfId="0" applyNumberFormat="1" applyFont="1" applyFill="1" applyBorder="1" applyAlignment="1" applyProtection="1">
      <alignment horizontal="right" vertical="center" wrapText="1"/>
      <protection/>
    </xf>
    <xf numFmtId="0" fontId="1" fillId="0" borderId="10" xfId="0" applyFont="1" applyFill="1" applyBorder="1" applyAlignment="1" applyProtection="1">
      <alignment horizontal="right" vertical="center" wrapText="1"/>
      <protection/>
    </xf>
    <xf numFmtId="4" fontId="1" fillId="0" borderId="17" xfId="0" applyNumberFormat="1" applyFont="1" applyFill="1" applyBorder="1" applyAlignment="1" applyProtection="1">
      <alignment horizontal="right" vertical="center" wrapText="1"/>
      <protection/>
    </xf>
    <xf numFmtId="0" fontId="1" fillId="0" borderId="16"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5" xfId="0" applyFont="1" applyFill="1" applyBorder="1" applyAlignment="1" applyProtection="1">
      <alignment horizontal="right" vertical="center" wrapText="1"/>
      <protection/>
    </xf>
    <xf numFmtId="4" fontId="1" fillId="0" borderId="18" xfId="0" applyNumberFormat="1" applyFont="1" applyFill="1" applyBorder="1" applyAlignment="1" applyProtection="1">
      <alignment horizontal="right" vertical="center" wrapText="1"/>
      <protection/>
    </xf>
    <xf numFmtId="4" fontId="1" fillId="0" borderId="10" xfId="0" applyNumberFormat="1" applyFont="1" applyFill="1" applyBorder="1" applyAlignment="1" applyProtection="1">
      <alignment horizontal="right" vertical="center" wrapText="1"/>
      <protection/>
    </xf>
    <xf numFmtId="0" fontId="1" fillId="0" borderId="19" xfId="0" applyFont="1" applyFill="1"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right"/>
    </xf>
    <xf numFmtId="4" fontId="2" fillId="0" borderId="0" xfId="0" applyNumberFormat="1" applyFont="1" applyAlignment="1">
      <alignment horizontal="righ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_Scheda A"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07"/>
  <sheetViews>
    <sheetView showGridLines="0" tabSelected="1" zoomScale="90" zoomScaleNormal="90" zoomScalePageLayoutView="0" workbookViewId="0" topLeftCell="A289">
      <selection activeCell="A301" sqref="A301:IV301"/>
    </sheetView>
  </sheetViews>
  <sheetFormatPr defaultColWidth="9.140625" defaultRowHeight="12.75"/>
  <cols>
    <col min="1" max="1" width="13.28125" style="293" bestFit="1" customWidth="1"/>
    <col min="2" max="2" width="18.140625" style="293" bestFit="1" customWidth="1"/>
    <col min="3" max="3" width="19.7109375" style="293" bestFit="1" customWidth="1"/>
    <col min="4" max="4" width="16.8515625" style="293" bestFit="1" customWidth="1"/>
    <col min="5" max="5" width="12.00390625" style="294" bestFit="1" customWidth="1"/>
    <col min="6" max="6" width="112.57421875" style="294" customWidth="1"/>
    <col min="7" max="7" width="14.421875" style="293" customWidth="1"/>
    <col min="8" max="8" width="15.8515625" style="293" customWidth="1"/>
    <col min="9" max="11" width="15.28125" style="295" customWidth="1"/>
    <col min="12" max="12" width="15.28125" style="296" customWidth="1"/>
    <col min="13" max="13" width="18.421875" style="0" customWidth="1"/>
    <col min="14" max="14" width="7.57421875" style="0" customWidth="1"/>
  </cols>
  <sheetData>
    <row r="1" spans="1:14" ht="66" customHeight="1">
      <c r="A1" s="268" t="s">
        <v>1</v>
      </c>
      <c r="B1" s="268" t="s">
        <v>2</v>
      </c>
      <c r="C1" s="268" t="s">
        <v>3</v>
      </c>
      <c r="D1" s="268" t="s">
        <v>4</v>
      </c>
      <c r="E1" s="268" t="s">
        <v>5</v>
      </c>
      <c r="F1" s="268" t="s">
        <v>6</v>
      </c>
      <c r="G1" s="268" t="s">
        <v>7</v>
      </c>
      <c r="H1" s="268" t="s">
        <v>8</v>
      </c>
      <c r="I1" s="269" t="s">
        <v>9</v>
      </c>
      <c r="J1" s="269" t="s">
        <v>10</v>
      </c>
      <c r="K1" s="269" t="s">
        <v>11</v>
      </c>
      <c r="L1" s="270" t="s">
        <v>12</v>
      </c>
      <c r="M1" s="35" t="s">
        <v>13</v>
      </c>
      <c r="N1" s="35" t="s">
        <v>14</v>
      </c>
    </row>
    <row r="2" spans="1:14" s="26" customFormat="1" ht="24.75" customHeight="1">
      <c r="A2" s="44" t="s">
        <v>15</v>
      </c>
      <c r="B2" s="44" t="s">
        <v>16</v>
      </c>
      <c r="C2" s="44" t="s">
        <v>16</v>
      </c>
      <c r="D2" s="44" t="s">
        <v>18</v>
      </c>
      <c r="E2" s="44" t="s">
        <v>0</v>
      </c>
      <c r="F2" s="44" t="s">
        <v>199</v>
      </c>
      <c r="G2" s="44" t="s">
        <v>20</v>
      </c>
      <c r="H2" s="44">
        <v>12</v>
      </c>
      <c r="I2" s="271" t="s">
        <v>40</v>
      </c>
      <c r="J2" s="271" t="s">
        <v>22</v>
      </c>
      <c r="K2" s="271" t="s">
        <v>22</v>
      </c>
      <c r="L2" s="52">
        <v>163934.43</v>
      </c>
      <c r="M2" s="49"/>
      <c r="N2" s="49"/>
    </row>
    <row r="3" spans="1:14" s="26" customFormat="1" ht="24.75" customHeight="1">
      <c r="A3" s="44" t="s">
        <v>15</v>
      </c>
      <c r="B3" s="44">
        <v>2021</v>
      </c>
      <c r="C3" s="44">
        <v>2021</v>
      </c>
      <c r="D3" s="44" t="s">
        <v>23</v>
      </c>
      <c r="E3" s="44" t="s">
        <v>181</v>
      </c>
      <c r="F3" s="44" t="s">
        <v>200</v>
      </c>
      <c r="G3" s="44">
        <v>1</v>
      </c>
      <c r="H3" s="44" t="s">
        <v>176</v>
      </c>
      <c r="I3" s="52">
        <v>478357.53</v>
      </c>
      <c r="J3" s="52">
        <v>637810.04</v>
      </c>
      <c r="K3" s="52">
        <v>797262.57</v>
      </c>
      <c r="L3" s="52">
        <f>SUM(I3:K3)</f>
        <v>1913430.1400000001</v>
      </c>
      <c r="M3" s="50"/>
      <c r="N3" s="50"/>
    </row>
    <row r="4" spans="1:14" s="26" customFormat="1" ht="24.75" customHeight="1">
      <c r="A4" s="25" t="s">
        <v>15</v>
      </c>
      <c r="B4" s="25" t="s">
        <v>16</v>
      </c>
      <c r="C4" s="25" t="s">
        <v>16</v>
      </c>
      <c r="D4" s="24" t="s">
        <v>392</v>
      </c>
      <c r="E4" s="25" t="s">
        <v>448</v>
      </c>
      <c r="F4" s="44" t="s">
        <v>449</v>
      </c>
      <c r="G4" s="25">
        <v>1</v>
      </c>
      <c r="H4" s="25">
        <v>12</v>
      </c>
      <c r="I4" s="31">
        <v>1828000</v>
      </c>
      <c r="J4" s="31">
        <v>0</v>
      </c>
      <c r="K4" s="31">
        <v>0</v>
      </c>
      <c r="L4" s="31">
        <f>SUM(I4:K4)</f>
        <v>1828000</v>
      </c>
      <c r="M4" s="27"/>
      <c r="N4" s="51"/>
    </row>
    <row r="5" spans="1:14" s="26" customFormat="1" ht="38.25">
      <c r="A5" s="44" t="s">
        <v>15</v>
      </c>
      <c r="B5" s="44">
        <v>2020</v>
      </c>
      <c r="C5" s="44">
        <v>2020</v>
      </c>
      <c r="D5" s="44" t="s">
        <v>23</v>
      </c>
      <c r="E5" s="44" t="s">
        <v>553</v>
      </c>
      <c r="F5" s="44" t="s">
        <v>593</v>
      </c>
      <c r="G5" s="44">
        <v>1</v>
      </c>
      <c r="H5" s="44">
        <v>36</v>
      </c>
      <c r="I5" s="52">
        <v>32786.89</v>
      </c>
      <c r="J5" s="52">
        <v>16393.45</v>
      </c>
      <c r="K5" s="52">
        <v>8196.73</v>
      </c>
      <c r="L5" s="52">
        <f>SUM(I5:K5)</f>
        <v>57377.06999999999</v>
      </c>
      <c r="M5" s="51"/>
      <c r="N5" s="51"/>
    </row>
    <row r="6" spans="1:14" s="26" customFormat="1" ht="24.75" customHeight="1">
      <c r="A6" s="25" t="s">
        <v>15</v>
      </c>
      <c r="B6" s="25" t="s">
        <v>16</v>
      </c>
      <c r="C6" s="25" t="s">
        <v>16</v>
      </c>
      <c r="D6" s="24" t="s">
        <v>392</v>
      </c>
      <c r="E6" s="24" t="s">
        <v>393</v>
      </c>
      <c r="F6" s="44" t="s">
        <v>485</v>
      </c>
      <c r="G6" s="25">
        <v>1</v>
      </c>
      <c r="H6" s="24">
        <v>36</v>
      </c>
      <c r="I6" s="48">
        <f>2963000/3</f>
        <v>987666.6666666666</v>
      </c>
      <c r="J6" s="48">
        <f>2963000/3</f>
        <v>987666.6666666666</v>
      </c>
      <c r="K6" s="48">
        <f>2963000/3</f>
        <v>987666.6666666666</v>
      </c>
      <c r="L6" s="48">
        <v>2963000</v>
      </c>
      <c r="M6" s="46"/>
      <c r="N6" s="51"/>
    </row>
    <row r="7" spans="1:14" s="26" customFormat="1" ht="24.75" customHeight="1">
      <c r="A7" s="44" t="s">
        <v>15</v>
      </c>
      <c r="B7" s="44">
        <v>2021</v>
      </c>
      <c r="C7" s="44">
        <v>2021</v>
      </c>
      <c r="D7" s="44" t="s">
        <v>18</v>
      </c>
      <c r="E7" s="44" t="s">
        <v>182</v>
      </c>
      <c r="F7" s="44" t="s">
        <v>201</v>
      </c>
      <c r="G7" s="44">
        <v>1</v>
      </c>
      <c r="H7" s="44">
        <v>36</v>
      </c>
      <c r="I7" s="52">
        <v>666666.67</v>
      </c>
      <c r="J7" s="52">
        <v>666666.67</v>
      </c>
      <c r="K7" s="52">
        <v>666666.66</v>
      </c>
      <c r="L7" s="52">
        <f>SUM(I7:K7)</f>
        <v>2000000</v>
      </c>
      <c r="M7" s="53"/>
      <c r="N7" s="53"/>
    </row>
    <row r="8" spans="1:14" s="26" customFormat="1" ht="24.75" customHeight="1">
      <c r="A8" s="44" t="s">
        <v>15</v>
      </c>
      <c r="B8" s="44">
        <v>2021</v>
      </c>
      <c r="C8" s="44">
        <v>2021</v>
      </c>
      <c r="D8" s="44" t="s">
        <v>18</v>
      </c>
      <c r="E8" s="44" t="s">
        <v>475</v>
      </c>
      <c r="F8" s="44" t="s">
        <v>476</v>
      </c>
      <c r="G8" s="44">
        <v>1</v>
      </c>
      <c r="H8" s="44">
        <v>36</v>
      </c>
      <c r="I8" s="52">
        <v>656250</v>
      </c>
      <c r="J8" s="52">
        <v>10000</v>
      </c>
      <c r="K8" s="52">
        <v>33750</v>
      </c>
      <c r="L8" s="52">
        <f>SUM(I8:K8)</f>
        <v>700000</v>
      </c>
      <c r="M8" s="51"/>
      <c r="N8" s="51"/>
    </row>
    <row r="9" spans="1:14" s="26" customFormat="1" ht="24.75" customHeight="1">
      <c r="A9" s="39" t="s">
        <v>15</v>
      </c>
      <c r="B9" s="39">
        <v>2020</v>
      </c>
      <c r="C9" s="39">
        <v>2020</v>
      </c>
      <c r="D9" s="39" t="s">
        <v>18</v>
      </c>
      <c r="E9" s="39" t="s">
        <v>466</v>
      </c>
      <c r="F9" s="44" t="s">
        <v>467</v>
      </c>
      <c r="G9" s="54">
        <v>1</v>
      </c>
      <c r="H9" s="39">
        <v>12</v>
      </c>
      <c r="I9" s="40">
        <v>162805.6</v>
      </c>
      <c r="J9" s="40">
        <v>0</v>
      </c>
      <c r="K9" s="40">
        <v>0</v>
      </c>
      <c r="L9" s="40">
        <f>SUM(I9:K9)</f>
        <v>162805.6</v>
      </c>
      <c r="M9" s="51"/>
      <c r="N9" s="51"/>
    </row>
    <row r="10" spans="1:14" s="26" customFormat="1" ht="24.75" customHeight="1">
      <c r="A10" s="272" t="s">
        <v>15</v>
      </c>
      <c r="B10" s="272">
        <v>2020</v>
      </c>
      <c r="C10" s="272" t="s">
        <v>16</v>
      </c>
      <c r="D10" s="272" t="s">
        <v>18</v>
      </c>
      <c r="E10" s="272" t="s">
        <v>486</v>
      </c>
      <c r="F10" s="272" t="s">
        <v>581</v>
      </c>
      <c r="G10" s="272" t="s">
        <v>20</v>
      </c>
      <c r="H10" s="272">
        <v>12</v>
      </c>
      <c r="I10" s="273">
        <v>60000</v>
      </c>
      <c r="J10" s="272" t="s">
        <v>22</v>
      </c>
      <c r="K10" s="272" t="s">
        <v>22</v>
      </c>
      <c r="L10" s="273">
        <v>60000</v>
      </c>
      <c r="M10" s="256" t="s">
        <v>582</v>
      </c>
      <c r="N10" s="256"/>
    </row>
    <row r="11" spans="1:14" s="26" customFormat="1" ht="24.75" customHeight="1">
      <c r="A11" s="44" t="s">
        <v>15</v>
      </c>
      <c r="B11" s="44" t="s">
        <v>16</v>
      </c>
      <c r="C11" s="44" t="s">
        <v>16</v>
      </c>
      <c r="D11" s="44" t="s">
        <v>18</v>
      </c>
      <c r="E11" s="44" t="s">
        <v>560</v>
      </c>
      <c r="F11" s="44" t="s">
        <v>559</v>
      </c>
      <c r="G11" s="44">
        <v>1</v>
      </c>
      <c r="H11" s="44">
        <v>12</v>
      </c>
      <c r="I11" s="52">
        <v>122950.82</v>
      </c>
      <c r="J11" s="271" t="s">
        <v>22</v>
      </c>
      <c r="K11" s="271" t="s">
        <v>22</v>
      </c>
      <c r="L11" s="52" t="s">
        <v>26</v>
      </c>
      <c r="M11" s="56"/>
      <c r="N11" s="56"/>
    </row>
    <row r="12" spans="1:14" s="26" customFormat="1" ht="24.75" customHeight="1">
      <c r="A12" s="44" t="s">
        <v>15</v>
      </c>
      <c r="B12" s="44" t="s">
        <v>16</v>
      </c>
      <c r="C12" s="44" t="s">
        <v>56</v>
      </c>
      <c r="D12" s="44" t="s">
        <v>18</v>
      </c>
      <c r="E12" s="44" t="s">
        <v>560</v>
      </c>
      <c r="F12" s="44" t="s">
        <v>202</v>
      </c>
      <c r="G12" s="44" t="s">
        <v>25</v>
      </c>
      <c r="H12" s="44">
        <v>12</v>
      </c>
      <c r="I12" s="52">
        <v>122950.82</v>
      </c>
      <c r="J12" s="271" t="s">
        <v>22</v>
      </c>
      <c r="K12" s="271" t="s">
        <v>22</v>
      </c>
      <c r="L12" s="52" t="s">
        <v>26</v>
      </c>
      <c r="M12" s="58"/>
      <c r="N12" s="58"/>
    </row>
    <row r="13" spans="1:14" s="26" customFormat="1" ht="24.75" customHeight="1">
      <c r="A13" s="44" t="s">
        <v>15</v>
      </c>
      <c r="B13" s="39" t="s">
        <v>17</v>
      </c>
      <c r="C13" s="39" t="s">
        <v>17</v>
      </c>
      <c r="D13" s="39" t="s">
        <v>18</v>
      </c>
      <c r="E13" s="39" t="s">
        <v>187</v>
      </c>
      <c r="F13" s="44" t="s">
        <v>203</v>
      </c>
      <c r="G13" s="44">
        <v>1</v>
      </c>
      <c r="H13" s="39" t="s">
        <v>179</v>
      </c>
      <c r="I13" s="40">
        <v>11442171.11</v>
      </c>
      <c r="J13" s="59" t="s">
        <v>22</v>
      </c>
      <c r="K13" s="59" t="s">
        <v>22</v>
      </c>
      <c r="L13" s="40">
        <f>SUM(I13:K13)</f>
        <v>11442171.11</v>
      </c>
      <c r="M13" s="60"/>
      <c r="N13" s="60"/>
    </row>
    <row r="14" spans="1:14" s="26" customFormat="1" ht="24.75" customHeight="1">
      <c r="A14" s="44" t="s">
        <v>15</v>
      </c>
      <c r="B14" s="44" t="s">
        <v>16</v>
      </c>
      <c r="C14" s="44" t="s">
        <v>56</v>
      </c>
      <c r="D14" s="44" t="s">
        <v>18</v>
      </c>
      <c r="E14" s="44" t="s">
        <v>116</v>
      </c>
      <c r="F14" s="44" t="s">
        <v>204</v>
      </c>
      <c r="G14" s="44" t="s">
        <v>20</v>
      </c>
      <c r="H14" s="44">
        <v>12</v>
      </c>
      <c r="I14" s="271" t="s">
        <v>117</v>
      </c>
      <c r="J14" s="271" t="s">
        <v>22</v>
      </c>
      <c r="K14" s="271" t="s">
        <v>22</v>
      </c>
      <c r="L14" s="52" t="s">
        <v>117</v>
      </c>
      <c r="M14" s="62"/>
      <c r="N14" s="62"/>
    </row>
    <row r="15" spans="1:14" s="26" customFormat="1" ht="24.75" customHeight="1">
      <c r="A15" s="25" t="s">
        <v>15</v>
      </c>
      <c r="B15" s="25" t="s">
        <v>16</v>
      </c>
      <c r="C15" s="25" t="s">
        <v>16</v>
      </c>
      <c r="D15" s="24" t="s">
        <v>392</v>
      </c>
      <c r="E15" s="24" t="s">
        <v>435</v>
      </c>
      <c r="F15" s="44" t="s">
        <v>436</v>
      </c>
      <c r="G15" s="25">
        <v>1</v>
      </c>
      <c r="H15" s="24">
        <v>12</v>
      </c>
      <c r="I15" s="48">
        <v>500000</v>
      </c>
      <c r="J15" s="48">
        <v>0</v>
      </c>
      <c r="K15" s="48">
        <v>0</v>
      </c>
      <c r="L15" s="48">
        <f>SUM(I15:K15)</f>
        <v>500000</v>
      </c>
      <c r="M15" s="24"/>
      <c r="N15" s="51"/>
    </row>
    <row r="16" spans="1:14" s="26" customFormat="1" ht="24.75" customHeight="1">
      <c r="A16" s="44" t="s">
        <v>15</v>
      </c>
      <c r="B16" s="44">
        <v>2021</v>
      </c>
      <c r="C16" s="44">
        <v>2021</v>
      </c>
      <c r="D16" s="44" t="s">
        <v>18</v>
      </c>
      <c r="E16" s="44" t="s">
        <v>184</v>
      </c>
      <c r="F16" s="44" t="s">
        <v>205</v>
      </c>
      <c r="G16" s="44">
        <v>1</v>
      </c>
      <c r="H16" s="44">
        <v>36</v>
      </c>
      <c r="I16" s="52">
        <v>1375000</v>
      </c>
      <c r="J16" s="52">
        <v>1833333.36</v>
      </c>
      <c r="K16" s="52">
        <v>2291666.64</v>
      </c>
      <c r="L16" s="52">
        <f>SUM(I16:K16)</f>
        <v>5500000</v>
      </c>
      <c r="M16" s="63"/>
      <c r="N16" s="63"/>
    </row>
    <row r="17" spans="1:14" s="26" customFormat="1" ht="24.75" customHeight="1">
      <c r="A17" s="44" t="s">
        <v>15</v>
      </c>
      <c r="B17" s="44" t="s">
        <v>16</v>
      </c>
      <c r="C17" s="44">
        <v>2021</v>
      </c>
      <c r="D17" s="44" t="s">
        <v>18</v>
      </c>
      <c r="E17" s="39" t="s">
        <v>396</v>
      </c>
      <c r="F17" s="44" t="s">
        <v>477</v>
      </c>
      <c r="G17" s="44" t="s">
        <v>20</v>
      </c>
      <c r="H17" s="44">
        <v>12</v>
      </c>
      <c r="I17" s="52">
        <v>118193.92</v>
      </c>
      <c r="J17" s="52" t="s">
        <v>22</v>
      </c>
      <c r="K17" s="52" t="s">
        <v>22</v>
      </c>
      <c r="L17" s="52">
        <f>SUM(I17:K17)</f>
        <v>118193.92</v>
      </c>
      <c r="M17" s="38"/>
      <c r="N17" s="38"/>
    </row>
    <row r="18" spans="1:14" s="26" customFormat="1" ht="24.75" customHeight="1">
      <c r="A18" s="25" t="s">
        <v>15</v>
      </c>
      <c r="B18" s="25" t="s">
        <v>16</v>
      </c>
      <c r="C18" s="25" t="s">
        <v>17</v>
      </c>
      <c r="D18" s="25" t="s">
        <v>18</v>
      </c>
      <c r="E18" s="25" t="s">
        <v>552</v>
      </c>
      <c r="F18" s="25" t="s">
        <v>520</v>
      </c>
      <c r="G18" s="25" t="s">
        <v>20</v>
      </c>
      <c r="H18" s="25">
        <v>12</v>
      </c>
      <c r="I18" s="274" t="s">
        <v>521</v>
      </c>
      <c r="J18" s="274" t="s">
        <v>22</v>
      </c>
      <c r="K18" s="274" t="s">
        <v>22</v>
      </c>
      <c r="L18" s="31" t="s">
        <v>521</v>
      </c>
      <c r="M18" s="51"/>
      <c r="N18" s="51"/>
    </row>
    <row r="19" spans="1:14" s="26" customFormat="1" ht="24.75" customHeight="1">
      <c r="A19" s="25" t="s">
        <v>15</v>
      </c>
      <c r="B19" s="25" t="s">
        <v>16</v>
      </c>
      <c r="C19" s="25">
        <v>2022</v>
      </c>
      <c r="D19" s="24" t="s">
        <v>392</v>
      </c>
      <c r="E19" s="25" t="s">
        <v>441</v>
      </c>
      <c r="F19" s="44" t="s">
        <v>447</v>
      </c>
      <c r="G19" s="25">
        <v>1</v>
      </c>
      <c r="H19" s="25">
        <v>36</v>
      </c>
      <c r="I19" s="31">
        <v>0</v>
      </c>
      <c r="J19" s="31">
        <v>1313150</v>
      </c>
      <c r="K19" s="31">
        <v>86850</v>
      </c>
      <c r="L19" s="31">
        <v>1400000</v>
      </c>
      <c r="M19" s="24"/>
      <c r="N19" s="51"/>
    </row>
    <row r="20" spans="1:14" s="26" customFormat="1" ht="24.75" customHeight="1">
      <c r="A20" s="25" t="s">
        <v>15</v>
      </c>
      <c r="B20" s="25" t="s">
        <v>16</v>
      </c>
      <c r="C20" s="25" t="s">
        <v>16</v>
      </c>
      <c r="D20" s="24" t="s">
        <v>392</v>
      </c>
      <c r="E20" s="25" t="s">
        <v>443</v>
      </c>
      <c r="F20" s="44" t="s">
        <v>444</v>
      </c>
      <c r="G20" s="25">
        <v>1</v>
      </c>
      <c r="H20" s="25">
        <v>48</v>
      </c>
      <c r="I20" s="31">
        <v>136950</v>
      </c>
      <c r="J20" s="31">
        <v>136950</v>
      </c>
      <c r="K20" s="31">
        <v>273882</v>
      </c>
      <c r="L20" s="31">
        <v>547782</v>
      </c>
      <c r="M20" s="24"/>
      <c r="N20" s="51"/>
    </row>
    <row r="21" spans="1:14" s="26" customFormat="1" ht="24.75" customHeight="1">
      <c r="A21" s="44" t="s">
        <v>15</v>
      </c>
      <c r="B21" s="44" t="s">
        <v>16</v>
      </c>
      <c r="C21" s="44">
        <v>2021</v>
      </c>
      <c r="D21" s="44" t="s">
        <v>18</v>
      </c>
      <c r="E21" s="44" t="s">
        <v>428</v>
      </c>
      <c r="F21" s="44" t="s">
        <v>480</v>
      </c>
      <c r="G21" s="44" t="s">
        <v>20</v>
      </c>
      <c r="H21" s="44">
        <v>36</v>
      </c>
      <c r="I21" s="52">
        <v>9716666.67</v>
      </c>
      <c r="J21" s="52">
        <v>9716666.67</v>
      </c>
      <c r="K21" s="52">
        <v>9716666.66</v>
      </c>
      <c r="L21" s="52">
        <v>29150000</v>
      </c>
      <c r="M21" s="65"/>
      <c r="N21" s="38"/>
    </row>
    <row r="22" spans="1:14" s="26" customFormat="1" ht="24.75" customHeight="1">
      <c r="A22" s="44" t="s">
        <v>15</v>
      </c>
      <c r="B22" s="44">
        <v>2021</v>
      </c>
      <c r="C22" s="44">
        <v>2021</v>
      </c>
      <c r="D22" s="44" t="s">
        <v>18</v>
      </c>
      <c r="E22" s="44" t="s">
        <v>473</v>
      </c>
      <c r="F22" s="44" t="s">
        <v>474</v>
      </c>
      <c r="G22" s="44">
        <v>1</v>
      </c>
      <c r="H22" s="44">
        <v>36</v>
      </c>
      <c r="I22" s="52">
        <v>160000</v>
      </c>
      <c r="J22" s="52">
        <v>160000</v>
      </c>
      <c r="K22" s="52">
        <v>160000</v>
      </c>
      <c r="L22" s="52">
        <f>SUM(I22:K22)</f>
        <v>480000</v>
      </c>
      <c r="M22" s="51"/>
      <c r="N22" s="51"/>
    </row>
    <row r="23" spans="1:14" s="26" customFormat="1" ht="24.75" customHeight="1">
      <c r="A23" s="44" t="s">
        <v>15</v>
      </c>
      <c r="B23" s="44">
        <v>2021</v>
      </c>
      <c r="C23" s="44">
        <v>2021</v>
      </c>
      <c r="D23" s="39" t="s">
        <v>18</v>
      </c>
      <c r="E23" s="39" t="s">
        <v>177</v>
      </c>
      <c r="F23" s="44" t="s">
        <v>206</v>
      </c>
      <c r="G23" s="44">
        <v>1</v>
      </c>
      <c r="H23" s="44" t="s">
        <v>178</v>
      </c>
      <c r="I23" s="52">
        <v>1066323.83</v>
      </c>
      <c r="J23" s="52">
        <v>666452.39</v>
      </c>
      <c r="K23" s="52">
        <v>933033.34</v>
      </c>
      <c r="L23" s="52">
        <f>SUM(I23:K23)</f>
        <v>2665809.56</v>
      </c>
      <c r="M23" s="66"/>
      <c r="N23" s="66"/>
    </row>
    <row r="24" spans="1:14" s="26" customFormat="1" ht="24.75" customHeight="1">
      <c r="A24" s="25" t="s">
        <v>15</v>
      </c>
      <c r="B24" s="25" t="s">
        <v>16</v>
      </c>
      <c r="C24" s="25" t="s">
        <v>16</v>
      </c>
      <c r="D24" s="25" t="s">
        <v>18</v>
      </c>
      <c r="E24" s="25" t="s">
        <v>428</v>
      </c>
      <c r="F24" s="25" t="s">
        <v>537</v>
      </c>
      <c r="G24" s="25" t="s">
        <v>20</v>
      </c>
      <c r="H24" s="25">
        <v>12</v>
      </c>
      <c r="I24" s="274" t="s">
        <v>538</v>
      </c>
      <c r="J24" s="274" t="s">
        <v>22</v>
      </c>
      <c r="K24" s="274" t="s">
        <v>22</v>
      </c>
      <c r="L24" s="31" t="s">
        <v>538</v>
      </c>
      <c r="M24" s="51"/>
      <c r="N24" s="51"/>
    </row>
    <row r="25" spans="1:14" s="26" customFormat="1" ht="24.75" customHeight="1">
      <c r="A25" s="39" t="s">
        <v>15</v>
      </c>
      <c r="B25" s="39">
        <v>2021</v>
      </c>
      <c r="C25" s="39">
        <v>2021</v>
      </c>
      <c r="D25" s="39" t="s">
        <v>18</v>
      </c>
      <c r="E25" s="39" t="s">
        <v>184</v>
      </c>
      <c r="F25" s="44" t="s">
        <v>469</v>
      </c>
      <c r="G25" s="39">
        <v>1</v>
      </c>
      <c r="H25" s="39">
        <v>12</v>
      </c>
      <c r="I25" s="40">
        <v>624043.63</v>
      </c>
      <c r="J25" s="40">
        <v>0</v>
      </c>
      <c r="K25" s="40">
        <v>0</v>
      </c>
      <c r="L25" s="40">
        <f>SUM(I25:K25)</f>
        <v>624043.63</v>
      </c>
      <c r="M25" s="51"/>
      <c r="N25" s="51"/>
    </row>
    <row r="26" spans="1:14" s="26" customFormat="1" ht="24.75" customHeight="1">
      <c r="A26" s="44" t="s">
        <v>15</v>
      </c>
      <c r="B26" s="39">
        <v>2021</v>
      </c>
      <c r="C26" s="39">
        <v>2021</v>
      </c>
      <c r="D26" s="39" t="s">
        <v>18</v>
      </c>
      <c r="E26" s="39" t="s">
        <v>184</v>
      </c>
      <c r="F26" s="44" t="s">
        <v>207</v>
      </c>
      <c r="G26" s="44">
        <v>1</v>
      </c>
      <c r="H26" s="39">
        <v>48</v>
      </c>
      <c r="I26" s="40">
        <v>848816</v>
      </c>
      <c r="J26" s="40">
        <v>848816</v>
      </c>
      <c r="K26" s="40">
        <v>1697632</v>
      </c>
      <c r="L26" s="40">
        <f>SUM(I26:K26)</f>
        <v>3395264</v>
      </c>
      <c r="M26" s="67"/>
      <c r="N26" s="67"/>
    </row>
    <row r="27" spans="1:14" s="26" customFormat="1" ht="24.75" customHeight="1">
      <c r="A27" s="44" t="s">
        <v>15</v>
      </c>
      <c r="B27" s="39" t="s">
        <v>16</v>
      </c>
      <c r="C27" s="39" t="s">
        <v>16</v>
      </c>
      <c r="D27" s="39" t="s">
        <v>18</v>
      </c>
      <c r="E27" s="39" t="s">
        <v>184</v>
      </c>
      <c r="F27" s="44" t="s">
        <v>208</v>
      </c>
      <c r="G27" s="44">
        <v>1</v>
      </c>
      <c r="H27" s="39" t="s">
        <v>175</v>
      </c>
      <c r="I27" s="40">
        <v>244250</v>
      </c>
      <c r="J27" s="40">
        <v>977000</v>
      </c>
      <c r="K27" s="40">
        <v>1709750</v>
      </c>
      <c r="L27" s="40">
        <f>SUM(I27:K27)</f>
        <v>2931000</v>
      </c>
      <c r="M27" s="68"/>
      <c r="N27" s="68"/>
    </row>
    <row r="28" spans="1:14" s="26" customFormat="1" ht="24.75" customHeight="1">
      <c r="A28" s="44" t="s">
        <v>15</v>
      </c>
      <c r="B28" s="44" t="s">
        <v>16</v>
      </c>
      <c r="C28" s="44" t="s">
        <v>16</v>
      </c>
      <c r="D28" s="44" t="s">
        <v>18</v>
      </c>
      <c r="E28" s="44" t="s">
        <v>130</v>
      </c>
      <c r="F28" s="44" t="s">
        <v>209</v>
      </c>
      <c r="G28" s="44" t="s">
        <v>20</v>
      </c>
      <c r="H28" s="44">
        <v>12</v>
      </c>
      <c r="I28" s="271" t="s">
        <v>131</v>
      </c>
      <c r="J28" s="271" t="s">
        <v>22</v>
      </c>
      <c r="K28" s="271" t="s">
        <v>22</v>
      </c>
      <c r="L28" s="52" t="s">
        <v>131</v>
      </c>
      <c r="M28" s="70"/>
      <c r="N28" s="70"/>
    </row>
    <row r="29" spans="1:14" s="26" customFormat="1" ht="24.75" customHeight="1">
      <c r="A29" s="44" t="s">
        <v>15</v>
      </c>
      <c r="B29" s="44" t="s">
        <v>16</v>
      </c>
      <c r="C29" s="44" t="s">
        <v>56</v>
      </c>
      <c r="D29" s="44" t="s">
        <v>18</v>
      </c>
      <c r="E29" s="44" t="s">
        <v>130</v>
      </c>
      <c r="F29" s="44" t="s">
        <v>209</v>
      </c>
      <c r="G29" s="44" t="s">
        <v>20</v>
      </c>
      <c r="H29" s="44">
        <v>12</v>
      </c>
      <c r="I29" s="271" t="s">
        <v>131</v>
      </c>
      <c r="J29" s="271" t="s">
        <v>22</v>
      </c>
      <c r="K29" s="271" t="s">
        <v>22</v>
      </c>
      <c r="L29" s="52" t="s">
        <v>131</v>
      </c>
      <c r="M29" s="72"/>
      <c r="N29" s="72"/>
    </row>
    <row r="30" spans="1:14" s="26" customFormat="1" ht="24.75" customHeight="1">
      <c r="A30" s="25" t="s">
        <v>15</v>
      </c>
      <c r="B30" s="25" t="s">
        <v>16</v>
      </c>
      <c r="C30" s="25" t="s">
        <v>16</v>
      </c>
      <c r="D30" s="24" t="s">
        <v>392</v>
      </c>
      <c r="E30" s="24" t="s">
        <v>428</v>
      </c>
      <c r="F30" s="44" t="s">
        <v>445</v>
      </c>
      <c r="G30" s="25">
        <v>1</v>
      </c>
      <c r="H30" s="25">
        <v>36</v>
      </c>
      <c r="I30" s="31">
        <v>857556.67</v>
      </c>
      <c r="J30" s="31">
        <v>857556.67</v>
      </c>
      <c r="K30" s="31">
        <v>857556.66</v>
      </c>
      <c r="L30" s="31">
        <v>2572670</v>
      </c>
      <c r="M30" s="24"/>
      <c r="N30" s="51"/>
    </row>
    <row r="31" spans="1:14" s="26" customFormat="1" ht="24.75" customHeight="1">
      <c r="A31" s="25" t="s">
        <v>15</v>
      </c>
      <c r="B31" s="44">
        <v>2022</v>
      </c>
      <c r="C31" s="44">
        <v>2022</v>
      </c>
      <c r="D31" s="44" t="s">
        <v>18</v>
      </c>
      <c r="E31" s="44" t="s">
        <v>460</v>
      </c>
      <c r="F31" s="44" t="s">
        <v>461</v>
      </c>
      <c r="G31" s="44" t="s">
        <v>20</v>
      </c>
      <c r="H31" s="44">
        <v>12</v>
      </c>
      <c r="I31" s="271">
        <v>1070930</v>
      </c>
      <c r="J31" s="271" t="s">
        <v>22</v>
      </c>
      <c r="K31" s="271" t="s">
        <v>22</v>
      </c>
      <c r="L31" s="52">
        <v>1070930</v>
      </c>
      <c r="M31" s="51"/>
      <c r="N31" s="51"/>
    </row>
    <row r="32" spans="1:14" s="26" customFormat="1" ht="24.75" customHeight="1">
      <c r="A32" s="44" t="s">
        <v>15</v>
      </c>
      <c r="B32" s="44" t="s">
        <v>16</v>
      </c>
      <c r="C32" s="44" t="s">
        <v>17</v>
      </c>
      <c r="D32" s="44" t="s">
        <v>18</v>
      </c>
      <c r="E32" s="44" t="s">
        <v>188</v>
      </c>
      <c r="F32" s="44" t="s">
        <v>210</v>
      </c>
      <c r="G32" s="44" t="s">
        <v>144</v>
      </c>
      <c r="H32" s="44">
        <v>12</v>
      </c>
      <c r="I32" s="271" t="s">
        <v>148</v>
      </c>
      <c r="J32" s="271" t="s">
        <v>22</v>
      </c>
      <c r="K32" s="271" t="s">
        <v>22</v>
      </c>
      <c r="L32" s="52" t="s">
        <v>148</v>
      </c>
      <c r="M32" s="73"/>
      <c r="N32" s="73"/>
    </row>
    <row r="33" spans="1:14" s="26" customFormat="1" ht="24.75" customHeight="1">
      <c r="A33" s="44" t="s">
        <v>15</v>
      </c>
      <c r="B33" s="44" t="s">
        <v>16</v>
      </c>
      <c r="C33" s="44" t="s">
        <v>16</v>
      </c>
      <c r="D33" s="44" t="s">
        <v>18</v>
      </c>
      <c r="E33" s="44" t="s">
        <v>563</v>
      </c>
      <c r="F33" s="44" t="s">
        <v>564</v>
      </c>
      <c r="G33" s="44">
        <v>1</v>
      </c>
      <c r="H33" s="44">
        <v>12</v>
      </c>
      <c r="I33" s="52">
        <v>90000</v>
      </c>
      <c r="J33" s="271">
        <v>0</v>
      </c>
      <c r="K33" s="271">
        <v>0</v>
      </c>
      <c r="L33" s="52">
        <v>90000</v>
      </c>
      <c r="M33" s="38"/>
      <c r="N33" s="38"/>
    </row>
    <row r="34" spans="1:14" s="26" customFormat="1" ht="24.75" customHeight="1">
      <c r="A34" s="44" t="s">
        <v>15</v>
      </c>
      <c r="B34" s="44" t="s">
        <v>16</v>
      </c>
      <c r="C34" s="44" t="s">
        <v>16</v>
      </c>
      <c r="D34" s="44" t="s">
        <v>18</v>
      </c>
      <c r="E34" s="44" t="s">
        <v>563</v>
      </c>
      <c r="F34" s="44" t="s">
        <v>565</v>
      </c>
      <c r="G34" s="44">
        <v>1</v>
      </c>
      <c r="H34" s="44">
        <v>12</v>
      </c>
      <c r="I34" s="52">
        <v>217500</v>
      </c>
      <c r="J34" s="271">
        <v>0</v>
      </c>
      <c r="K34" s="271">
        <v>0</v>
      </c>
      <c r="L34" s="52">
        <v>217500</v>
      </c>
      <c r="M34" s="38"/>
      <c r="N34" s="38"/>
    </row>
    <row r="35" spans="1:14" s="26" customFormat="1" ht="24.75" customHeight="1">
      <c r="A35" s="44" t="s">
        <v>15</v>
      </c>
      <c r="B35" s="44" t="s">
        <v>16</v>
      </c>
      <c r="C35" s="44" t="s">
        <v>16</v>
      </c>
      <c r="D35" s="44" t="s">
        <v>18</v>
      </c>
      <c r="E35" s="44" t="s">
        <v>561</v>
      </c>
      <c r="F35" s="44" t="s">
        <v>562</v>
      </c>
      <c r="G35" s="44">
        <v>1</v>
      </c>
      <c r="H35" s="44">
        <v>12</v>
      </c>
      <c r="I35" s="52">
        <v>745750</v>
      </c>
      <c r="J35" s="271">
        <v>0</v>
      </c>
      <c r="K35" s="271">
        <v>0</v>
      </c>
      <c r="L35" s="52">
        <v>745750</v>
      </c>
      <c r="M35" s="38"/>
      <c r="N35" s="38"/>
    </row>
    <row r="36" spans="1:14" s="26" customFormat="1" ht="24.75" customHeight="1">
      <c r="A36" s="44" t="s">
        <v>15</v>
      </c>
      <c r="B36" s="44" t="s">
        <v>16</v>
      </c>
      <c r="C36" s="44" t="s">
        <v>16</v>
      </c>
      <c r="D36" s="44" t="s">
        <v>18</v>
      </c>
      <c r="E36" s="44" t="s">
        <v>563</v>
      </c>
      <c r="F36" s="44" t="s">
        <v>570</v>
      </c>
      <c r="G36" s="44">
        <v>1</v>
      </c>
      <c r="H36" s="44">
        <v>12</v>
      </c>
      <c r="I36" s="52">
        <v>60000</v>
      </c>
      <c r="J36" s="271">
        <v>0</v>
      </c>
      <c r="K36" s="271">
        <v>0</v>
      </c>
      <c r="L36" s="52">
        <v>60000</v>
      </c>
      <c r="M36" s="38"/>
      <c r="N36" s="38"/>
    </row>
    <row r="37" spans="1:14" s="26" customFormat="1" ht="24.75" customHeight="1">
      <c r="A37" s="44" t="s">
        <v>15</v>
      </c>
      <c r="B37" s="44" t="s">
        <v>16</v>
      </c>
      <c r="C37" s="44" t="s">
        <v>56</v>
      </c>
      <c r="D37" s="44" t="s">
        <v>18</v>
      </c>
      <c r="E37" s="44" t="s">
        <v>101</v>
      </c>
      <c r="F37" s="44" t="s">
        <v>211</v>
      </c>
      <c r="G37" s="44" t="s">
        <v>20</v>
      </c>
      <c r="H37" s="44">
        <v>12</v>
      </c>
      <c r="I37" s="271" t="s">
        <v>47</v>
      </c>
      <c r="J37" s="271" t="s">
        <v>22</v>
      </c>
      <c r="K37" s="271" t="s">
        <v>22</v>
      </c>
      <c r="L37" s="52" t="s">
        <v>47</v>
      </c>
      <c r="M37" s="75"/>
      <c r="N37" s="75"/>
    </row>
    <row r="38" spans="1:14" s="26" customFormat="1" ht="24.75" customHeight="1">
      <c r="A38" s="44" t="s">
        <v>15</v>
      </c>
      <c r="B38" s="44" t="s">
        <v>16</v>
      </c>
      <c r="C38" s="44" t="s">
        <v>16</v>
      </c>
      <c r="D38" s="275" t="s">
        <v>18</v>
      </c>
      <c r="E38" s="276" t="s">
        <v>0</v>
      </c>
      <c r="F38" s="275" t="s">
        <v>212</v>
      </c>
      <c r="G38" s="44" t="s">
        <v>20</v>
      </c>
      <c r="H38" s="275">
        <v>12</v>
      </c>
      <c r="I38" s="271" t="s">
        <v>95</v>
      </c>
      <c r="J38" s="271" t="s">
        <v>22</v>
      </c>
      <c r="K38" s="271" t="s">
        <v>22</v>
      </c>
      <c r="L38" s="52" t="s">
        <v>95</v>
      </c>
      <c r="M38" s="77"/>
      <c r="N38" s="77"/>
    </row>
    <row r="39" spans="1:14" s="26" customFormat="1" ht="24.75" customHeight="1">
      <c r="A39" s="44" t="s">
        <v>15</v>
      </c>
      <c r="B39" s="44" t="s">
        <v>16</v>
      </c>
      <c r="C39" s="44">
        <v>2021</v>
      </c>
      <c r="D39" s="44" t="s">
        <v>23</v>
      </c>
      <c r="E39" s="39" t="s">
        <v>489</v>
      </c>
      <c r="F39" s="277" t="s">
        <v>577</v>
      </c>
      <c r="G39" s="44" t="s">
        <v>20</v>
      </c>
      <c r="H39" s="44">
        <v>24</v>
      </c>
      <c r="I39" s="52">
        <v>241886.44</v>
      </c>
      <c r="J39" s="52">
        <v>653584.07</v>
      </c>
      <c r="K39" s="52">
        <v>0</v>
      </c>
      <c r="L39" s="52">
        <f>SUM(I39:K39)</f>
        <v>895470.51</v>
      </c>
      <c r="M39" s="38"/>
      <c r="N39" s="38"/>
    </row>
    <row r="40" spans="1:14" s="26" customFormat="1" ht="24.75" customHeight="1">
      <c r="A40" s="44" t="s">
        <v>15</v>
      </c>
      <c r="B40" s="44" t="s">
        <v>16</v>
      </c>
      <c r="C40" s="44" t="s">
        <v>16</v>
      </c>
      <c r="D40" s="24" t="s">
        <v>23</v>
      </c>
      <c r="E40" s="47" t="s">
        <v>450</v>
      </c>
      <c r="F40" s="25" t="s">
        <v>580</v>
      </c>
      <c r="G40" s="44">
        <v>1</v>
      </c>
      <c r="H40" s="24">
        <v>36</v>
      </c>
      <c r="I40" s="271">
        <v>1014744.09</v>
      </c>
      <c r="J40" s="271">
        <v>1014744.09</v>
      </c>
      <c r="K40" s="271">
        <v>1014744.09</v>
      </c>
      <c r="L40" s="52">
        <v>3044232.27</v>
      </c>
      <c r="M40" s="77"/>
      <c r="N40" s="77"/>
    </row>
    <row r="41" spans="1:14" s="26" customFormat="1" ht="24.75" customHeight="1">
      <c r="A41" s="44" t="s">
        <v>15</v>
      </c>
      <c r="B41" s="44">
        <v>2021</v>
      </c>
      <c r="C41" s="44">
        <v>2021</v>
      </c>
      <c r="D41" s="44" t="s">
        <v>18</v>
      </c>
      <c r="E41" s="9" t="s">
        <v>586</v>
      </c>
      <c r="F41" s="10" t="s">
        <v>591</v>
      </c>
      <c r="G41" s="278">
        <v>1</v>
      </c>
      <c r="H41" s="278">
        <v>12</v>
      </c>
      <c r="I41" s="279">
        <v>42479.3</v>
      </c>
      <c r="J41" s="279">
        <v>0</v>
      </c>
      <c r="K41" s="279">
        <v>0</v>
      </c>
      <c r="L41" s="279">
        <v>42479.3</v>
      </c>
      <c r="M41" s="258"/>
      <c r="N41" s="258"/>
    </row>
    <row r="42" spans="1:14" s="26" customFormat="1" ht="24.75" customHeight="1">
      <c r="A42" s="280" t="s">
        <v>15</v>
      </c>
      <c r="B42" s="280" t="s">
        <v>16</v>
      </c>
      <c r="C42" s="280" t="s">
        <v>16</v>
      </c>
      <c r="D42" s="280" t="s">
        <v>23</v>
      </c>
      <c r="E42" s="280" t="s">
        <v>414</v>
      </c>
      <c r="F42" s="280" t="s">
        <v>572</v>
      </c>
      <c r="G42" s="280">
        <v>1</v>
      </c>
      <c r="H42" s="280">
        <v>12</v>
      </c>
      <c r="I42" s="271">
        <v>1098770.36</v>
      </c>
      <c r="J42" s="281">
        <v>0</v>
      </c>
      <c r="K42" s="281">
        <v>0</v>
      </c>
      <c r="L42" s="267">
        <v>1098770.36</v>
      </c>
      <c r="M42" s="79"/>
      <c r="N42" s="79"/>
    </row>
    <row r="43" spans="1:14" s="26" customFormat="1" ht="24.75" customHeight="1">
      <c r="A43" s="44" t="s">
        <v>15</v>
      </c>
      <c r="B43" s="44">
        <v>2021</v>
      </c>
      <c r="C43" s="44">
        <v>2021</v>
      </c>
      <c r="D43" s="44" t="s">
        <v>23</v>
      </c>
      <c r="E43" s="9" t="s">
        <v>523</v>
      </c>
      <c r="F43" s="5" t="s">
        <v>592</v>
      </c>
      <c r="G43" s="278">
        <v>1</v>
      </c>
      <c r="H43" s="278">
        <v>12</v>
      </c>
      <c r="I43" s="279">
        <v>3294416.3</v>
      </c>
      <c r="J43" s="279">
        <v>0</v>
      </c>
      <c r="K43" s="279">
        <v>0</v>
      </c>
      <c r="L43" s="279">
        <v>3294416.3</v>
      </c>
      <c r="M43" s="258"/>
      <c r="N43" s="258"/>
    </row>
    <row r="44" spans="1:14" s="26" customFormat="1" ht="24.75" customHeight="1">
      <c r="A44" s="25" t="s">
        <v>15</v>
      </c>
      <c r="B44" s="25" t="s">
        <v>16</v>
      </c>
      <c r="C44" s="25" t="s">
        <v>16</v>
      </c>
      <c r="D44" s="25" t="s">
        <v>18</v>
      </c>
      <c r="E44" s="25" t="s">
        <v>523</v>
      </c>
      <c r="F44" s="25" t="s">
        <v>573</v>
      </c>
      <c r="G44" s="25" t="s">
        <v>20</v>
      </c>
      <c r="H44" s="25">
        <v>24</v>
      </c>
      <c r="I44" s="279">
        <v>2394416.3</v>
      </c>
      <c r="J44" s="279">
        <v>900000</v>
      </c>
      <c r="K44" s="274" t="s">
        <v>22</v>
      </c>
      <c r="L44" s="31" t="s">
        <v>522</v>
      </c>
      <c r="M44" s="51"/>
      <c r="N44" s="51"/>
    </row>
    <row r="45" spans="1:14" s="26" customFormat="1" ht="24.75" customHeight="1">
      <c r="A45" s="280" t="s">
        <v>15</v>
      </c>
      <c r="B45" s="280" t="s">
        <v>16</v>
      </c>
      <c r="C45" s="280" t="s">
        <v>16</v>
      </c>
      <c r="D45" s="280" t="s">
        <v>23</v>
      </c>
      <c r="E45" s="54" t="s">
        <v>435</v>
      </c>
      <c r="F45" s="54" t="s">
        <v>574</v>
      </c>
      <c r="G45" s="54">
        <v>1</v>
      </c>
      <c r="H45" s="54">
        <v>12</v>
      </c>
      <c r="I45" s="215">
        <v>69334.5</v>
      </c>
      <c r="J45" s="215">
        <v>0</v>
      </c>
      <c r="K45" s="215">
        <v>0</v>
      </c>
      <c r="L45" s="215">
        <f>SUM(I45:K45)</f>
        <v>69334.5</v>
      </c>
      <c r="M45" s="51"/>
      <c r="N45" s="51"/>
    </row>
    <row r="46" spans="1:14" s="26" customFormat="1" ht="24.75" customHeight="1">
      <c r="A46" s="25" t="s">
        <v>15</v>
      </c>
      <c r="B46" s="25" t="s">
        <v>16</v>
      </c>
      <c r="C46" s="25" t="s">
        <v>16</v>
      </c>
      <c r="D46" s="25" t="s">
        <v>23</v>
      </c>
      <c r="E46" s="54" t="s">
        <v>524</v>
      </c>
      <c r="F46" s="54" t="s">
        <v>575</v>
      </c>
      <c r="G46" s="25">
        <v>1</v>
      </c>
      <c r="H46" s="54">
        <v>12</v>
      </c>
      <c r="I46" s="215">
        <v>1086981</v>
      </c>
      <c r="J46" s="215">
        <v>0</v>
      </c>
      <c r="K46" s="215">
        <v>0</v>
      </c>
      <c r="L46" s="215">
        <f>SUM(I46:K46)</f>
        <v>1086981</v>
      </c>
      <c r="M46" s="51"/>
      <c r="N46" s="51"/>
    </row>
    <row r="47" spans="1:14" s="26" customFormat="1" ht="24.75" customHeight="1">
      <c r="A47" s="44" t="s">
        <v>15</v>
      </c>
      <c r="B47" s="44" t="s">
        <v>16</v>
      </c>
      <c r="C47" s="44">
        <v>2021</v>
      </c>
      <c r="D47" s="44" t="s">
        <v>18</v>
      </c>
      <c r="E47" s="44" t="s">
        <v>588</v>
      </c>
      <c r="F47" s="44" t="s">
        <v>589</v>
      </c>
      <c r="G47" s="44" t="s">
        <v>20</v>
      </c>
      <c r="H47" s="44">
        <v>12</v>
      </c>
      <c r="I47" s="52">
        <v>1086964.5</v>
      </c>
      <c r="J47" s="271" t="s">
        <v>22</v>
      </c>
      <c r="K47" s="271" t="s">
        <v>22</v>
      </c>
      <c r="L47" s="52">
        <v>1086964.5</v>
      </c>
      <c r="M47" s="38"/>
      <c r="N47" s="38"/>
    </row>
    <row r="48" spans="1:14" s="26" customFormat="1" ht="24.75" customHeight="1">
      <c r="A48" s="25" t="s">
        <v>15</v>
      </c>
      <c r="B48" s="25" t="s">
        <v>16</v>
      </c>
      <c r="C48" s="25" t="s">
        <v>16</v>
      </c>
      <c r="D48" s="24" t="s">
        <v>392</v>
      </c>
      <c r="E48" s="47" t="s">
        <v>450</v>
      </c>
      <c r="F48" s="44" t="s">
        <v>576</v>
      </c>
      <c r="G48" s="25">
        <v>1</v>
      </c>
      <c r="H48" s="24">
        <v>24</v>
      </c>
      <c r="I48" s="48">
        <v>251596.8</v>
      </c>
      <c r="J48" s="48">
        <v>251596.8</v>
      </c>
      <c r="K48" s="48">
        <v>0</v>
      </c>
      <c r="L48" s="48">
        <v>503193.6</v>
      </c>
      <c r="M48" s="27"/>
      <c r="N48" s="51"/>
    </row>
    <row r="49" spans="1:14" s="26" customFormat="1" ht="24.75" customHeight="1">
      <c r="A49" s="44" t="s">
        <v>15</v>
      </c>
      <c r="B49" s="44">
        <v>2021</v>
      </c>
      <c r="C49" s="44">
        <v>2021</v>
      </c>
      <c r="D49" s="44" t="s">
        <v>18</v>
      </c>
      <c r="E49" s="9" t="s">
        <v>435</v>
      </c>
      <c r="F49" s="5" t="s">
        <v>590</v>
      </c>
      <c r="G49" s="9">
        <v>1</v>
      </c>
      <c r="H49" s="9">
        <v>12</v>
      </c>
      <c r="I49" s="279">
        <v>69344.5</v>
      </c>
      <c r="J49" s="282">
        <v>0</v>
      </c>
      <c r="K49" s="282">
        <v>0</v>
      </c>
      <c r="L49" s="279">
        <v>69334.5</v>
      </c>
      <c r="M49" s="257"/>
      <c r="N49" s="257"/>
    </row>
    <row r="50" spans="1:14" s="26" customFormat="1" ht="24.75" customHeight="1">
      <c r="A50" s="25" t="s">
        <v>15</v>
      </c>
      <c r="B50" s="25" t="s">
        <v>16</v>
      </c>
      <c r="C50" s="25" t="s">
        <v>16</v>
      </c>
      <c r="D50" s="25" t="s">
        <v>23</v>
      </c>
      <c r="E50" s="25" t="s">
        <v>551</v>
      </c>
      <c r="F50" s="25" t="s">
        <v>578</v>
      </c>
      <c r="G50" s="25" t="s">
        <v>20</v>
      </c>
      <c r="H50" s="25" t="s">
        <v>88</v>
      </c>
      <c r="I50" s="274" t="s">
        <v>527</v>
      </c>
      <c r="J50" s="274" t="s">
        <v>527</v>
      </c>
      <c r="K50" s="274" t="s">
        <v>22</v>
      </c>
      <c r="L50" s="31" t="s">
        <v>528</v>
      </c>
      <c r="M50" s="51"/>
      <c r="N50" s="51"/>
    </row>
    <row r="51" spans="1:14" s="26" customFormat="1" ht="24.75" customHeight="1">
      <c r="A51" s="25" t="s">
        <v>15</v>
      </c>
      <c r="B51" s="25" t="s">
        <v>16</v>
      </c>
      <c r="C51" s="25" t="s">
        <v>16</v>
      </c>
      <c r="D51" s="25" t="s">
        <v>18</v>
      </c>
      <c r="E51" s="47" t="s">
        <v>407</v>
      </c>
      <c r="F51" s="44" t="s">
        <v>579</v>
      </c>
      <c r="G51" s="25">
        <v>1</v>
      </c>
      <c r="H51" s="24">
        <v>12</v>
      </c>
      <c r="I51" s="48">
        <v>412791.31</v>
      </c>
      <c r="J51" s="48">
        <v>0</v>
      </c>
      <c r="K51" s="48">
        <v>0</v>
      </c>
      <c r="L51" s="48">
        <v>412791.31</v>
      </c>
      <c r="M51" s="27"/>
      <c r="N51" s="51"/>
    </row>
    <row r="52" spans="1:14" s="26" customFormat="1" ht="24.75" customHeight="1">
      <c r="A52" s="44" t="s">
        <v>15</v>
      </c>
      <c r="B52" s="44" t="s">
        <v>16</v>
      </c>
      <c r="C52" s="44" t="s">
        <v>16</v>
      </c>
      <c r="D52" s="44" t="s">
        <v>18</v>
      </c>
      <c r="E52" s="44" t="s">
        <v>0</v>
      </c>
      <c r="F52" s="44" t="s">
        <v>213</v>
      </c>
      <c r="G52" s="44" t="s">
        <v>20</v>
      </c>
      <c r="H52" s="44">
        <v>12</v>
      </c>
      <c r="I52" s="271" t="s">
        <v>83</v>
      </c>
      <c r="J52" s="271" t="s">
        <v>22</v>
      </c>
      <c r="K52" s="271" t="s">
        <v>22</v>
      </c>
      <c r="L52" s="52" t="s">
        <v>83</v>
      </c>
      <c r="M52" s="81"/>
      <c r="N52" s="81"/>
    </row>
    <row r="53" spans="1:14" s="26" customFormat="1" ht="24.75" customHeight="1">
      <c r="A53" s="44" t="s">
        <v>15</v>
      </c>
      <c r="B53" s="44" t="s">
        <v>16</v>
      </c>
      <c r="C53" s="44" t="s">
        <v>56</v>
      </c>
      <c r="D53" s="44" t="s">
        <v>18</v>
      </c>
      <c r="E53" s="44" t="s">
        <v>134</v>
      </c>
      <c r="F53" s="44" t="s">
        <v>214</v>
      </c>
      <c r="G53" s="44" t="s">
        <v>20</v>
      </c>
      <c r="H53" s="44">
        <v>12</v>
      </c>
      <c r="I53" s="271" t="s">
        <v>136</v>
      </c>
      <c r="J53" s="271" t="s">
        <v>22</v>
      </c>
      <c r="K53" s="271" t="s">
        <v>22</v>
      </c>
      <c r="L53" s="52" t="s">
        <v>136</v>
      </c>
      <c r="M53" s="83"/>
      <c r="N53" s="83"/>
    </row>
    <row r="54" spans="1:14" s="26" customFormat="1" ht="24.75" customHeight="1">
      <c r="A54" s="44" t="s">
        <v>15</v>
      </c>
      <c r="B54" s="44" t="s">
        <v>16</v>
      </c>
      <c r="C54" s="44" t="s">
        <v>56</v>
      </c>
      <c r="D54" s="44" t="s">
        <v>18</v>
      </c>
      <c r="E54" s="44" t="s">
        <v>173</v>
      </c>
      <c r="F54" s="44" t="s">
        <v>215</v>
      </c>
      <c r="G54" s="44" t="s">
        <v>20</v>
      </c>
      <c r="H54" s="44">
        <v>12</v>
      </c>
      <c r="I54" s="271" t="s">
        <v>174</v>
      </c>
      <c r="J54" s="271" t="s">
        <v>22</v>
      </c>
      <c r="K54" s="271" t="s">
        <v>22</v>
      </c>
      <c r="L54" s="52" t="s">
        <v>174</v>
      </c>
      <c r="M54" s="85"/>
      <c r="N54" s="85"/>
    </row>
    <row r="55" spans="1:14" s="26" customFormat="1" ht="24.75" customHeight="1">
      <c r="A55" s="44" t="s">
        <v>15</v>
      </c>
      <c r="B55" s="44" t="s">
        <v>16</v>
      </c>
      <c r="C55" s="44" t="s">
        <v>56</v>
      </c>
      <c r="D55" s="44" t="s">
        <v>18</v>
      </c>
      <c r="E55" s="44" t="s">
        <v>0</v>
      </c>
      <c r="F55" s="44" t="s">
        <v>216</v>
      </c>
      <c r="G55" s="44" t="s">
        <v>20</v>
      </c>
      <c r="H55" s="44">
        <v>12</v>
      </c>
      <c r="I55" s="271" t="s">
        <v>103</v>
      </c>
      <c r="J55" s="271" t="s">
        <v>22</v>
      </c>
      <c r="K55" s="271" t="s">
        <v>22</v>
      </c>
      <c r="L55" s="52" t="s">
        <v>103</v>
      </c>
      <c r="M55" s="86"/>
      <c r="N55" s="86"/>
    </row>
    <row r="56" spans="1:14" s="26" customFormat="1" ht="24.75" customHeight="1">
      <c r="A56" s="44" t="s">
        <v>15</v>
      </c>
      <c r="B56" s="44">
        <v>2021</v>
      </c>
      <c r="C56" s="44">
        <v>2020</v>
      </c>
      <c r="D56" s="44" t="s">
        <v>18</v>
      </c>
      <c r="E56" s="44" t="s">
        <v>134</v>
      </c>
      <c r="F56" s="44" t="s">
        <v>217</v>
      </c>
      <c r="G56" s="44" t="s">
        <v>20</v>
      </c>
      <c r="H56" s="44">
        <v>12</v>
      </c>
      <c r="I56" s="52">
        <v>4838909.2</v>
      </c>
      <c r="J56" s="271" t="s">
        <v>22</v>
      </c>
      <c r="K56" s="271" t="s">
        <v>22</v>
      </c>
      <c r="L56" s="52">
        <v>4838909.2</v>
      </c>
      <c r="M56" s="87"/>
      <c r="N56" s="87"/>
    </row>
    <row r="57" spans="1:14" s="26" customFormat="1" ht="24.75" customHeight="1">
      <c r="A57" s="44" t="s">
        <v>15</v>
      </c>
      <c r="B57" s="44" t="s">
        <v>16</v>
      </c>
      <c r="C57" s="44">
        <v>2021</v>
      </c>
      <c r="D57" s="44" t="s">
        <v>18</v>
      </c>
      <c r="E57" s="44" t="s">
        <v>134</v>
      </c>
      <c r="F57" s="44" t="s">
        <v>218</v>
      </c>
      <c r="G57" s="44" t="s">
        <v>20</v>
      </c>
      <c r="H57" s="44">
        <v>12</v>
      </c>
      <c r="I57" s="52">
        <v>9400000</v>
      </c>
      <c r="J57" s="271" t="s">
        <v>22</v>
      </c>
      <c r="K57" s="271" t="s">
        <v>22</v>
      </c>
      <c r="L57" s="52">
        <v>9400000</v>
      </c>
      <c r="M57" s="88"/>
      <c r="N57" s="88"/>
    </row>
    <row r="58" spans="1:14" s="26" customFormat="1" ht="24.75" customHeight="1">
      <c r="A58" s="44" t="s">
        <v>15</v>
      </c>
      <c r="B58" s="44" t="s">
        <v>16</v>
      </c>
      <c r="C58" s="44" t="s">
        <v>17</v>
      </c>
      <c r="D58" s="44" t="s">
        <v>18</v>
      </c>
      <c r="E58" s="44" t="s">
        <v>134</v>
      </c>
      <c r="F58" s="44" t="s">
        <v>219</v>
      </c>
      <c r="G58" s="44" t="s">
        <v>20</v>
      </c>
      <c r="H58" s="44">
        <v>12</v>
      </c>
      <c r="I58" s="52">
        <v>2985000</v>
      </c>
      <c r="J58" s="271" t="s">
        <v>22</v>
      </c>
      <c r="K58" s="271" t="s">
        <v>22</v>
      </c>
      <c r="L58" s="52">
        <v>2985000</v>
      </c>
      <c r="M58" s="89"/>
      <c r="N58" s="89"/>
    </row>
    <row r="59" spans="1:14" s="26" customFormat="1" ht="24.75" customHeight="1">
      <c r="A59" s="44" t="s">
        <v>15</v>
      </c>
      <c r="B59" s="44" t="s">
        <v>16</v>
      </c>
      <c r="C59" s="44" t="s">
        <v>16</v>
      </c>
      <c r="D59" s="44" t="s">
        <v>18</v>
      </c>
      <c r="E59" s="44" t="s">
        <v>0</v>
      </c>
      <c r="F59" s="44" t="s">
        <v>220</v>
      </c>
      <c r="G59" s="44" t="s">
        <v>20</v>
      </c>
      <c r="H59" s="44">
        <v>12</v>
      </c>
      <c r="I59" s="271" t="s">
        <v>84</v>
      </c>
      <c r="J59" s="271" t="s">
        <v>22</v>
      </c>
      <c r="K59" s="271" t="s">
        <v>22</v>
      </c>
      <c r="L59" s="52" t="s">
        <v>84</v>
      </c>
      <c r="M59" s="91"/>
      <c r="N59" s="91"/>
    </row>
    <row r="60" spans="1:14" s="26" customFormat="1" ht="24.75" customHeight="1">
      <c r="A60" s="44" t="s">
        <v>15</v>
      </c>
      <c r="B60" s="44">
        <v>2021</v>
      </c>
      <c r="C60" s="44">
        <v>2020</v>
      </c>
      <c r="D60" s="44" t="s">
        <v>18</v>
      </c>
      <c r="E60" s="44" t="s">
        <v>134</v>
      </c>
      <c r="F60" s="44" t="s">
        <v>221</v>
      </c>
      <c r="G60" s="44" t="s">
        <v>20</v>
      </c>
      <c r="H60" s="44">
        <v>12</v>
      </c>
      <c r="I60" s="52">
        <v>1953352.37</v>
      </c>
      <c r="J60" s="271" t="s">
        <v>22</v>
      </c>
      <c r="K60" s="271" t="s">
        <v>22</v>
      </c>
      <c r="L60" s="52">
        <v>1953352.37</v>
      </c>
      <c r="M60" s="92"/>
      <c r="N60" s="92"/>
    </row>
    <row r="61" spans="1:14" s="26" customFormat="1" ht="24.75" customHeight="1">
      <c r="A61" s="44" t="s">
        <v>15</v>
      </c>
      <c r="B61" s="44">
        <v>2021</v>
      </c>
      <c r="C61" s="44">
        <v>2020</v>
      </c>
      <c r="D61" s="44" t="s">
        <v>18</v>
      </c>
      <c r="E61" s="44" t="s">
        <v>134</v>
      </c>
      <c r="F61" s="44" t="s">
        <v>222</v>
      </c>
      <c r="G61" s="44" t="s">
        <v>20</v>
      </c>
      <c r="H61" s="44">
        <v>12</v>
      </c>
      <c r="I61" s="52">
        <v>11059434.08</v>
      </c>
      <c r="J61" s="271" t="s">
        <v>22</v>
      </c>
      <c r="K61" s="271" t="s">
        <v>22</v>
      </c>
      <c r="L61" s="52">
        <v>11059434.08</v>
      </c>
      <c r="M61" s="93"/>
      <c r="N61" s="93"/>
    </row>
    <row r="62" spans="1:14" s="26" customFormat="1" ht="24.75" customHeight="1">
      <c r="A62" s="44" t="s">
        <v>15</v>
      </c>
      <c r="B62" s="44" t="s">
        <v>16</v>
      </c>
      <c r="C62" s="44">
        <v>2020</v>
      </c>
      <c r="D62" s="44" t="s">
        <v>18</v>
      </c>
      <c r="E62" s="44" t="s">
        <v>134</v>
      </c>
      <c r="F62" s="44" t="s">
        <v>223</v>
      </c>
      <c r="G62" s="44" t="s">
        <v>20</v>
      </c>
      <c r="H62" s="44">
        <v>12</v>
      </c>
      <c r="I62" s="52">
        <v>5991542</v>
      </c>
      <c r="J62" s="271" t="s">
        <v>22</v>
      </c>
      <c r="K62" s="271" t="s">
        <v>22</v>
      </c>
      <c r="L62" s="52">
        <v>5991542</v>
      </c>
      <c r="M62" s="94"/>
      <c r="N62" s="94"/>
    </row>
    <row r="63" spans="1:14" s="26" customFormat="1" ht="24.75" customHeight="1">
      <c r="A63" s="44" t="s">
        <v>15</v>
      </c>
      <c r="B63" s="44" t="s">
        <v>16</v>
      </c>
      <c r="C63" s="44">
        <v>2020</v>
      </c>
      <c r="D63" s="44" t="s">
        <v>18</v>
      </c>
      <c r="E63" s="44" t="s">
        <v>134</v>
      </c>
      <c r="F63" s="44" t="s">
        <v>224</v>
      </c>
      <c r="G63" s="44" t="s">
        <v>20</v>
      </c>
      <c r="H63" s="44">
        <v>12</v>
      </c>
      <c r="I63" s="52">
        <v>5540000</v>
      </c>
      <c r="J63" s="271" t="s">
        <v>22</v>
      </c>
      <c r="K63" s="271" t="s">
        <v>22</v>
      </c>
      <c r="L63" s="52">
        <v>5540000</v>
      </c>
      <c r="M63" s="95"/>
      <c r="N63" s="95"/>
    </row>
    <row r="64" spans="1:14" s="26" customFormat="1" ht="24.75" customHeight="1">
      <c r="A64" s="44" t="s">
        <v>15</v>
      </c>
      <c r="B64" s="44" t="s">
        <v>16</v>
      </c>
      <c r="C64" s="44" t="s">
        <v>16</v>
      </c>
      <c r="D64" s="44" t="s">
        <v>18</v>
      </c>
      <c r="E64" s="44" t="s">
        <v>376</v>
      </c>
      <c r="F64" s="44" t="s">
        <v>225</v>
      </c>
      <c r="G64" s="44" t="s">
        <v>20</v>
      </c>
      <c r="H64" s="44">
        <v>12</v>
      </c>
      <c r="I64" s="271" t="s">
        <v>34</v>
      </c>
      <c r="J64" s="271" t="s">
        <v>22</v>
      </c>
      <c r="K64" s="271" t="s">
        <v>22</v>
      </c>
      <c r="L64" s="52" t="s">
        <v>34</v>
      </c>
      <c r="M64" s="96"/>
      <c r="N64" s="96"/>
    </row>
    <row r="65" spans="1:14" s="26" customFormat="1" ht="24.75" customHeight="1">
      <c r="A65" s="44" t="s">
        <v>15</v>
      </c>
      <c r="B65" s="44" t="s">
        <v>16</v>
      </c>
      <c r="C65" s="44" t="s">
        <v>16</v>
      </c>
      <c r="D65" s="44" t="s">
        <v>18</v>
      </c>
      <c r="E65" s="44" t="s">
        <v>366</v>
      </c>
      <c r="F65" s="44" t="s">
        <v>226</v>
      </c>
      <c r="G65" s="44" t="s">
        <v>20</v>
      </c>
      <c r="H65" s="44">
        <v>12</v>
      </c>
      <c r="I65" s="271" t="s">
        <v>70</v>
      </c>
      <c r="J65" s="271" t="s">
        <v>22</v>
      </c>
      <c r="K65" s="271" t="s">
        <v>22</v>
      </c>
      <c r="L65" s="52" t="s">
        <v>70</v>
      </c>
      <c r="M65" s="97"/>
      <c r="N65" s="97"/>
    </row>
    <row r="66" spans="1:14" s="26" customFormat="1" ht="24.75" customHeight="1">
      <c r="A66" s="44" t="s">
        <v>15</v>
      </c>
      <c r="B66" s="44" t="s">
        <v>16</v>
      </c>
      <c r="C66" s="44" t="s">
        <v>56</v>
      </c>
      <c r="D66" s="44" t="s">
        <v>18</v>
      </c>
      <c r="E66" s="44" t="s">
        <v>366</v>
      </c>
      <c r="F66" s="44" t="s">
        <v>226</v>
      </c>
      <c r="G66" s="44" t="s">
        <v>20</v>
      </c>
      <c r="H66" s="44">
        <v>12</v>
      </c>
      <c r="I66" s="271" t="s">
        <v>106</v>
      </c>
      <c r="J66" s="271" t="s">
        <v>22</v>
      </c>
      <c r="K66" s="271" t="s">
        <v>22</v>
      </c>
      <c r="L66" s="52" t="s">
        <v>106</v>
      </c>
      <c r="M66" s="99"/>
      <c r="N66" s="99"/>
    </row>
    <row r="67" spans="1:14" s="26" customFormat="1" ht="24.75" customHeight="1">
      <c r="A67" s="44" t="s">
        <v>15</v>
      </c>
      <c r="B67" s="44" t="s">
        <v>16</v>
      </c>
      <c r="C67" s="44" t="s">
        <v>16</v>
      </c>
      <c r="D67" s="44" t="s">
        <v>18</v>
      </c>
      <c r="E67" s="44" t="s">
        <v>366</v>
      </c>
      <c r="F67" s="44" t="s">
        <v>227</v>
      </c>
      <c r="G67" s="44" t="s">
        <v>20</v>
      </c>
      <c r="H67" s="44">
        <v>12</v>
      </c>
      <c r="I67" s="271" t="s">
        <v>71</v>
      </c>
      <c r="J67" s="271" t="s">
        <v>22</v>
      </c>
      <c r="K67" s="271" t="s">
        <v>22</v>
      </c>
      <c r="L67" s="52" t="s">
        <v>71</v>
      </c>
      <c r="M67" s="84"/>
      <c r="N67" s="84"/>
    </row>
    <row r="68" spans="1:14" s="26" customFormat="1" ht="24.75" customHeight="1">
      <c r="A68" s="44" t="s">
        <v>15</v>
      </c>
      <c r="B68" s="44" t="s">
        <v>16</v>
      </c>
      <c r="C68" s="44" t="s">
        <v>56</v>
      </c>
      <c r="D68" s="44" t="s">
        <v>18</v>
      </c>
      <c r="E68" s="44" t="s">
        <v>366</v>
      </c>
      <c r="F68" s="44" t="s">
        <v>227</v>
      </c>
      <c r="G68" s="44" t="s">
        <v>20</v>
      </c>
      <c r="H68" s="44">
        <v>12</v>
      </c>
      <c r="I68" s="271" t="s">
        <v>107</v>
      </c>
      <c r="J68" s="271" t="s">
        <v>22</v>
      </c>
      <c r="K68" s="271" t="s">
        <v>22</v>
      </c>
      <c r="L68" s="52" t="s">
        <v>107</v>
      </c>
      <c r="M68" s="102"/>
      <c r="N68" s="102"/>
    </row>
    <row r="69" spans="1:14" s="26" customFormat="1" ht="24.75" customHeight="1">
      <c r="A69" s="44" t="s">
        <v>15</v>
      </c>
      <c r="B69" s="44" t="s">
        <v>16</v>
      </c>
      <c r="C69" s="44" t="s">
        <v>16</v>
      </c>
      <c r="D69" s="44" t="s">
        <v>18</v>
      </c>
      <c r="E69" s="44" t="s">
        <v>366</v>
      </c>
      <c r="F69" s="44" t="s">
        <v>228</v>
      </c>
      <c r="G69" s="44" t="s">
        <v>20</v>
      </c>
      <c r="H69" s="44">
        <v>12</v>
      </c>
      <c r="I69" s="271" t="s">
        <v>32</v>
      </c>
      <c r="J69" s="271" t="s">
        <v>22</v>
      </c>
      <c r="K69" s="271" t="s">
        <v>22</v>
      </c>
      <c r="L69" s="52" t="s">
        <v>32</v>
      </c>
      <c r="M69" s="104"/>
      <c r="N69" s="104"/>
    </row>
    <row r="70" spans="1:14" s="26" customFormat="1" ht="24.75" customHeight="1">
      <c r="A70" s="44" t="s">
        <v>15</v>
      </c>
      <c r="B70" s="44" t="s">
        <v>16</v>
      </c>
      <c r="C70" s="44" t="s">
        <v>56</v>
      </c>
      <c r="D70" s="44" t="s">
        <v>18</v>
      </c>
      <c r="E70" s="44" t="s">
        <v>366</v>
      </c>
      <c r="F70" s="44" t="s">
        <v>228</v>
      </c>
      <c r="G70" s="44" t="s">
        <v>20</v>
      </c>
      <c r="H70" s="44">
        <v>12</v>
      </c>
      <c r="I70" s="271" t="s">
        <v>32</v>
      </c>
      <c r="J70" s="271" t="s">
        <v>22</v>
      </c>
      <c r="K70" s="271" t="s">
        <v>22</v>
      </c>
      <c r="L70" s="52" t="s">
        <v>32</v>
      </c>
      <c r="M70" s="106"/>
      <c r="N70" s="106"/>
    </row>
    <row r="71" spans="1:14" s="26" customFormat="1" ht="24.75" customHeight="1">
      <c r="A71" s="25" t="s">
        <v>15</v>
      </c>
      <c r="B71" s="44" t="s">
        <v>16</v>
      </c>
      <c r="C71" s="44" t="s">
        <v>16</v>
      </c>
      <c r="D71" s="44" t="s">
        <v>18</v>
      </c>
      <c r="E71" s="44" t="s">
        <v>458</v>
      </c>
      <c r="F71" s="44" t="s">
        <v>459</v>
      </c>
      <c r="G71" s="44" t="s">
        <v>20</v>
      </c>
      <c r="H71" s="44">
        <v>12</v>
      </c>
      <c r="I71" s="52">
        <v>1250000</v>
      </c>
      <c r="J71" s="271" t="s">
        <v>22</v>
      </c>
      <c r="K71" s="271" t="s">
        <v>22</v>
      </c>
      <c r="L71" s="52">
        <v>1250000</v>
      </c>
      <c r="M71" s="51"/>
      <c r="N71" s="51"/>
    </row>
    <row r="72" spans="1:14" s="26" customFormat="1" ht="24.75" customHeight="1">
      <c r="A72" s="44" t="s">
        <v>15</v>
      </c>
      <c r="B72" s="44" t="s">
        <v>16</v>
      </c>
      <c r="C72" s="44" t="s">
        <v>56</v>
      </c>
      <c r="D72" s="44" t="s">
        <v>18</v>
      </c>
      <c r="E72" s="44" t="s">
        <v>370</v>
      </c>
      <c r="F72" s="44" t="s">
        <v>229</v>
      </c>
      <c r="G72" s="44" t="s">
        <v>20</v>
      </c>
      <c r="H72" s="44">
        <v>12</v>
      </c>
      <c r="I72" s="271" t="s">
        <v>104</v>
      </c>
      <c r="J72" s="271" t="s">
        <v>22</v>
      </c>
      <c r="K72" s="271" t="s">
        <v>22</v>
      </c>
      <c r="L72" s="52" t="s">
        <v>104</v>
      </c>
      <c r="M72" s="108"/>
      <c r="N72" s="108"/>
    </row>
    <row r="73" spans="1:14" s="26" customFormat="1" ht="24.75" customHeight="1">
      <c r="A73" s="44" t="s">
        <v>15</v>
      </c>
      <c r="B73" s="44" t="s">
        <v>16</v>
      </c>
      <c r="C73" s="44" t="s">
        <v>16</v>
      </c>
      <c r="D73" s="44" t="s">
        <v>18</v>
      </c>
      <c r="E73" s="44" t="s">
        <v>370</v>
      </c>
      <c r="F73" s="44" t="s">
        <v>230</v>
      </c>
      <c r="G73" s="44" t="s">
        <v>20</v>
      </c>
      <c r="H73" s="44">
        <v>12</v>
      </c>
      <c r="I73" s="271" t="s">
        <v>104</v>
      </c>
      <c r="J73" s="271" t="s">
        <v>22</v>
      </c>
      <c r="K73" s="271" t="s">
        <v>22</v>
      </c>
      <c r="L73" s="52" t="s">
        <v>104</v>
      </c>
      <c r="M73" s="110"/>
      <c r="N73" s="110"/>
    </row>
    <row r="74" spans="1:14" s="26" customFormat="1" ht="24.75" customHeight="1">
      <c r="A74" s="44" t="s">
        <v>15</v>
      </c>
      <c r="B74" s="44" t="s">
        <v>16</v>
      </c>
      <c r="C74" s="44" t="s">
        <v>16</v>
      </c>
      <c r="D74" s="44" t="s">
        <v>18</v>
      </c>
      <c r="E74" s="44" t="s">
        <v>371</v>
      </c>
      <c r="F74" s="44" t="s">
        <v>231</v>
      </c>
      <c r="G74" s="44" t="s">
        <v>20</v>
      </c>
      <c r="H74" s="44">
        <v>12</v>
      </c>
      <c r="I74" s="271" t="s">
        <v>24</v>
      </c>
      <c r="J74" s="271" t="s">
        <v>22</v>
      </c>
      <c r="K74" s="271" t="s">
        <v>22</v>
      </c>
      <c r="L74" s="52" t="s">
        <v>24</v>
      </c>
      <c r="M74" s="111"/>
      <c r="N74" s="111"/>
    </row>
    <row r="75" spans="1:14" s="26" customFormat="1" ht="24.75" customHeight="1">
      <c r="A75" s="44" t="s">
        <v>15</v>
      </c>
      <c r="B75" s="44" t="s">
        <v>16</v>
      </c>
      <c r="C75" s="44" t="s">
        <v>16</v>
      </c>
      <c r="D75" s="44" t="s">
        <v>18</v>
      </c>
      <c r="E75" s="44" t="s">
        <v>372</v>
      </c>
      <c r="F75" s="44" t="s">
        <v>232</v>
      </c>
      <c r="G75" s="44" t="s">
        <v>20</v>
      </c>
      <c r="H75" s="44">
        <v>12</v>
      </c>
      <c r="I75" s="271" t="s">
        <v>44</v>
      </c>
      <c r="J75" s="271" t="s">
        <v>22</v>
      </c>
      <c r="K75" s="271" t="s">
        <v>22</v>
      </c>
      <c r="L75" s="52" t="s">
        <v>44</v>
      </c>
      <c r="M75" s="112"/>
      <c r="N75" s="112"/>
    </row>
    <row r="76" spans="1:14" s="26" customFormat="1" ht="24.75" customHeight="1">
      <c r="A76" s="44" t="s">
        <v>15</v>
      </c>
      <c r="B76" s="44" t="s">
        <v>16</v>
      </c>
      <c r="C76" s="44" t="s">
        <v>16</v>
      </c>
      <c r="D76" s="44" t="s">
        <v>18</v>
      </c>
      <c r="E76" s="44" t="s">
        <v>372</v>
      </c>
      <c r="F76" s="44" t="s">
        <v>233</v>
      </c>
      <c r="G76" s="44" t="s">
        <v>20</v>
      </c>
      <c r="H76" s="44">
        <v>12</v>
      </c>
      <c r="I76" s="271" t="s">
        <v>43</v>
      </c>
      <c r="J76" s="271" t="s">
        <v>22</v>
      </c>
      <c r="K76" s="271" t="s">
        <v>22</v>
      </c>
      <c r="L76" s="52" t="s">
        <v>43</v>
      </c>
      <c r="M76" s="113"/>
      <c r="N76" s="113"/>
    </row>
    <row r="77" spans="1:14" s="26" customFormat="1" ht="24.75" customHeight="1">
      <c r="A77" s="44" t="s">
        <v>15</v>
      </c>
      <c r="B77" s="44" t="s">
        <v>16</v>
      </c>
      <c r="C77" s="44" t="s">
        <v>16</v>
      </c>
      <c r="D77" s="44" t="s">
        <v>18</v>
      </c>
      <c r="E77" s="44" t="s">
        <v>365</v>
      </c>
      <c r="F77" s="44" t="s">
        <v>234</v>
      </c>
      <c r="G77" s="44" t="s">
        <v>20</v>
      </c>
      <c r="H77" s="44">
        <v>12</v>
      </c>
      <c r="I77" s="271" t="s">
        <v>33</v>
      </c>
      <c r="J77" s="271" t="s">
        <v>22</v>
      </c>
      <c r="K77" s="271" t="s">
        <v>22</v>
      </c>
      <c r="L77" s="52" t="s">
        <v>33</v>
      </c>
      <c r="M77" s="76"/>
      <c r="N77" s="76"/>
    </row>
    <row r="78" spans="1:14" s="26" customFormat="1" ht="24.75" customHeight="1">
      <c r="A78" s="44" t="s">
        <v>15</v>
      </c>
      <c r="B78" s="44" t="s">
        <v>16</v>
      </c>
      <c r="C78" s="44" t="s">
        <v>56</v>
      </c>
      <c r="D78" s="44" t="s">
        <v>18</v>
      </c>
      <c r="E78" s="44" t="s">
        <v>365</v>
      </c>
      <c r="F78" s="44" t="s">
        <v>234</v>
      </c>
      <c r="G78" s="44" t="s">
        <v>20</v>
      </c>
      <c r="H78" s="44">
        <v>12</v>
      </c>
      <c r="I78" s="271" t="s">
        <v>33</v>
      </c>
      <c r="J78" s="271" t="s">
        <v>22</v>
      </c>
      <c r="K78" s="271" t="s">
        <v>22</v>
      </c>
      <c r="L78" s="52" t="s">
        <v>33</v>
      </c>
      <c r="M78" s="107"/>
      <c r="N78" s="107"/>
    </row>
    <row r="79" spans="1:14" s="26" customFormat="1" ht="24.75" customHeight="1">
      <c r="A79" s="44" t="s">
        <v>15</v>
      </c>
      <c r="B79" s="44" t="s">
        <v>16</v>
      </c>
      <c r="C79" s="44" t="s">
        <v>16</v>
      </c>
      <c r="D79" s="44" t="s">
        <v>18</v>
      </c>
      <c r="E79" s="44" t="s">
        <v>365</v>
      </c>
      <c r="F79" s="44" t="s">
        <v>235</v>
      </c>
      <c r="G79" s="44" t="s">
        <v>20</v>
      </c>
      <c r="H79" s="44">
        <v>12</v>
      </c>
      <c r="I79" s="271" t="s">
        <v>33</v>
      </c>
      <c r="J79" s="271" t="s">
        <v>22</v>
      </c>
      <c r="K79" s="271" t="s">
        <v>22</v>
      </c>
      <c r="L79" s="52" t="s">
        <v>33</v>
      </c>
      <c r="M79" s="109"/>
      <c r="N79" s="109"/>
    </row>
    <row r="80" spans="1:14" s="26" customFormat="1" ht="24.75" customHeight="1">
      <c r="A80" s="44" t="s">
        <v>15</v>
      </c>
      <c r="B80" s="44" t="s">
        <v>16</v>
      </c>
      <c r="C80" s="44" t="s">
        <v>56</v>
      </c>
      <c r="D80" s="44" t="s">
        <v>18</v>
      </c>
      <c r="E80" s="44" t="s">
        <v>365</v>
      </c>
      <c r="F80" s="44" t="s">
        <v>236</v>
      </c>
      <c r="G80" s="44" t="s">
        <v>20</v>
      </c>
      <c r="H80" s="44">
        <v>12</v>
      </c>
      <c r="I80" s="271" t="s">
        <v>33</v>
      </c>
      <c r="J80" s="271" t="s">
        <v>22</v>
      </c>
      <c r="K80" s="271" t="s">
        <v>22</v>
      </c>
      <c r="L80" s="52" t="s">
        <v>33</v>
      </c>
      <c r="M80" s="117"/>
      <c r="N80" s="117"/>
    </row>
    <row r="81" spans="1:14" s="26" customFormat="1" ht="24.75" customHeight="1">
      <c r="A81" s="44" t="s">
        <v>15</v>
      </c>
      <c r="B81" s="44" t="s">
        <v>16</v>
      </c>
      <c r="C81" s="44" t="s">
        <v>16</v>
      </c>
      <c r="D81" s="44" t="s">
        <v>18</v>
      </c>
      <c r="E81" s="44" t="s">
        <v>192</v>
      </c>
      <c r="F81" s="44" t="s">
        <v>237</v>
      </c>
      <c r="G81" s="44" t="s">
        <v>20</v>
      </c>
      <c r="H81" s="44">
        <v>12</v>
      </c>
      <c r="I81" s="271" t="s">
        <v>34</v>
      </c>
      <c r="J81" s="271" t="s">
        <v>22</v>
      </c>
      <c r="K81" s="271" t="s">
        <v>22</v>
      </c>
      <c r="L81" s="52" t="s">
        <v>34</v>
      </c>
      <c r="M81" s="118"/>
      <c r="N81" s="118"/>
    </row>
    <row r="82" spans="1:14" s="26" customFormat="1" ht="24.75" customHeight="1">
      <c r="A82" s="44" t="s">
        <v>15</v>
      </c>
      <c r="B82" s="44" t="s">
        <v>16</v>
      </c>
      <c r="C82" s="44" t="s">
        <v>56</v>
      </c>
      <c r="D82" s="44" t="s">
        <v>18</v>
      </c>
      <c r="E82" s="44" t="s">
        <v>192</v>
      </c>
      <c r="F82" s="44" t="s">
        <v>237</v>
      </c>
      <c r="G82" s="44" t="s">
        <v>20</v>
      </c>
      <c r="H82" s="44">
        <v>12</v>
      </c>
      <c r="I82" s="271" t="s">
        <v>34</v>
      </c>
      <c r="J82" s="271" t="s">
        <v>22</v>
      </c>
      <c r="K82" s="271" t="s">
        <v>22</v>
      </c>
      <c r="L82" s="52" t="s">
        <v>34</v>
      </c>
      <c r="M82" s="119"/>
      <c r="N82" s="119"/>
    </row>
    <row r="83" spans="1:14" s="26" customFormat="1" ht="24.75" customHeight="1">
      <c r="A83" s="44" t="s">
        <v>15</v>
      </c>
      <c r="B83" s="44" t="s">
        <v>16</v>
      </c>
      <c r="C83" s="44" t="s">
        <v>16</v>
      </c>
      <c r="D83" s="44" t="s">
        <v>18</v>
      </c>
      <c r="E83" s="44" t="s">
        <v>369</v>
      </c>
      <c r="F83" s="44" t="s">
        <v>238</v>
      </c>
      <c r="G83" s="44" t="s">
        <v>20</v>
      </c>
      <c r="H83" s="44">
        <v>12</v>
      </c>
      <c r="I83" s="271" t="s">
        <v>35</v>
      </c>
      <c r="J83" s="271" t="s">
        <v>22</v>
      </c>
      <c r="K83" s="271" t="s">
        <v>22</v>
      </c>
      <c r="L83" s="52" t="s">
        <v>35</v>
      </c>
      <c r="M83" s="120"/>
      <c r="N83" s="120"/>
    </row>
    <row r="84" spans="1:14" s="26" customFormat="1" ht="24.75" customHeight="1">
      <c r="A84" s="44" t="s">
        <v>15</v>
      </c>
      <c r="B84" s="44" t="s">
        <v>16</v>
      </c>
      <c r="C84" s="44" t="s">
        <v>56</v>
      </c>
      <c r="D84" s="44" t="s">
        <v>18</v>
      </c>
      <c r="E84" s="44" t="s">
        <v>369</v>
      </c>
      <c r="F84" s="44" t="s">
        <v>238</v>
      </c>
      <c r="G84" s="44" t="s">
        <v>20</v>
      </c>
      <c r="H84" s="44">
        <v>12</v>
      </c>
      <c r="I84" s="271" t="s">
        <v>35</v>
      </c>
      <c r="J84" s="271" t="s">
        <v>22</v>
      </c>
      <c r="K84" s="271" t="s">
        <v>22</v>
      </c>
      <c r="L84" s="52" t="s">
        <v>35</v>
      </c>
      <c r="M84" s="122"/>
      <c r="N84" s="122"/>
    </row>
    <row r="85" spans="1:14" s="26" customFormat="1" ht="24.75" customHeight="1">
      <c r="A85" s="44" t="s">
        <v>15</v>
      </c>
      <c r="B85" s="44" t="s">
        <v>16</v>
      </c>
      <c r="C85" s="44" t="s">
        <v>16</v>
      </c>
      <c r="D85" s="44" t="s">
        <v>18</v>
      </c>
      <c r="E85" s="44" t="s">
        <v>0</v>
      </c>
      <c r="F85" s="44" t="s">
        <v>62</v>
      </c>
      <c r="G85" s="44" t="s">
        <v>20</v>
      </c>
      <c r="H85" s="44" t="s">
        <v>59</v>
      </c>
      <c r="I85" s="271" t="s">
        <v>52</v>
      </c>
      <c r="J85" s="271" t="s">
        <v>52</v>
      </c>
      <c r="K85" s="271" t="s">
        <v>52</v>
      </c>
      <c r="L85" s="52" t="s">
        <v>47</v>
      </c>
      <c r="M85" s="124"/>
      <c r="N85" s="124"/>
    </row>
    <row r="86" spans="1:14" s="26" customFormat="1" ht="24.75" customHeight="1">
      <c r="A86" s="44" t="s">
        <v>15</v>
      </c>
      <c r="B86" s="44" t="s">
        <v>16</v>
      </c>
      <c r="C86" s="44" t="s">
        <v>16</v>
      </c>
      <c r="D86" s="44" t="s">
        <v>23</v>
      </c>
      <c r="E86" s="44" t="s">
        <v>0</v>
      </c>
      <c r="F86" s="44" t="s">
        <v>58</v>
      </c>
      <c r="G86" s="44" t="s">
        <v>20</v>
      </c>
      <c r="H86" s="44" t="s">
        <v>59</v>
      </c>
      <c r="I86" s="271" t="s">
        <v>60</v>
      </c>
      <c r="J86" s="271" t="s">
        <v>60</v>
      </c>
      <c r="K86" s="271" t="s">
        <v>60</v>
      </c>
      <c r="L86" s="52" t="s">
        <v>61</v>
      </c>
      <c r="M86" s="126"/>
      <c r="N86" s="126"/>
    </row>
    <row r="87" spans="1:14" s="26" customFormat="1" ht="24.75" customHeight="1">
      <c r="A87" s="44" t="s">
        <v>15</v>
      </c>
      <c r="B87" s="44" t="s">
        <v>16</v>
      </c>
      <c r="C87" s="44" t="s">
        <v>56</v>
      </c>
      <c r="D87" s="44" t="s">
        <v>18</v>
      </c>
      <c r="E87" s="44" t="s">
        <v>197</v>
      </c>
      <c r="F87" s="44" t="s">
        <v>239</v>
      </c>
      <c r="G87" s="44" t="s">
        <v>20</v>
      </c>
      <c r="H87" s="44" t="s">
        <v>59</v>
      </c>
      <c r="I87" s="52">
        <v>470000</v>
      </c>
      <c r="J87" s="52">
        <v>480000</v>
      </c>
      <c r="K87" s="283">
        <v>490000</v>
      </c>
      <c r="L87" s="52">
        <v>1440000</v>
      </c>
      <c r="M87" s="127"/>
      <c r="N87" s="127"/>
    </row>
    <row r="88" spans="1:14" s="26" customFormat="1" ht="24.75" customHeight="1">
      <c r="A88" s="44" t="s">
        <v>15</v>
      </c>
      <c r="B88" s="44" t="s">
        <v>16</v>
      </c>
      <c r="C88" s="44" t="s">
        <v>56</v>
      </c>
      <c r="D88" s="44" t="s">
        <v>18</v>
      </c>
      <c r="E88" s="44" t="s">
        <v>0</v>
      </c>
      <c r="F88" s="44" t="s">
        <v>240</v>
      </c>
      <c r="G88" s="44" t="s">
        <v>20</v>
      </c>
      <c r="H88" s="44" t="s">
        <v>59</v>
      </c>
      <c r="I88" s="271" t="s">
        <v>66</v>
      </c>
      <c r="J88" s="271" t="s">
        <v>66</v>
      </c>
      <c r="K88" s="271" t="s">
        <v>66</v>
      </c>
      <c r="L88" s="52" t="s">
        <v>149</v>
      </c>
      <c r="M88" s="129"/>
      <c r="N88" s="129"/>
    </row>
    <row r="89" spans="1:14" s="26" customFormat="1" ht="24.75" customHeight="1">
      <c r="A89" s="44" t="s">
        <v>15</v>
      </c>
      <c r="B89" s="44" t="s">
        <v>16</v>
      </c>
      <c r="C89" s="44" t="s">
        <v>16</v>
      </c>
      <c r="D89" s="44" t="s">
        <v>18</v>
      </c>
      <c r="E89" s="44" t="s">
        <v>0</v>
      </c>
      <c r="F89" s="44" t="s">
        <v>241</v>
      </c>
      <c r="G89" s="44" t="s">
        <v>20</v>
      </c>
      <c r="H89" s="44">
        <v>12</v>
      </c>
      <c r="I89" s="271" t="s">
        <v>94</v>
      </c>
      <c r="J89" s="271" t="s">
        <v>22</v>
      </c>
      <c r="K89" s="271" t="s">
        <v>22</v>
      </c>
      <c r="L89" s="52" t="s">
        <v>94</v>
      </c>
      <c r="M89" s="130"/>
      <c r="N89" s="130"/>
    </row>
    <row r="90" spans="1:14" s="26" customFormat="1" ht="24.75" customHeight="1">
      <c r="A90" s="25" t="s">
        <v>15</v>
      </c>
      <c r="B90" s="44" t="s">
        <v>16</v>
      </c>
      <c r="C90" s="44" t="s">
        <v>16</v>
      </c>
      <c r="D90" s="44" t="s">
        <v>18</v>
      </c>
      <c r="E90" s="44" t="s">
        <v>152</v>
      </c>
      <c r="F90" s="44" t="s">
        <v>456</v>
      </c>
      <c r="G90" s="44" t="s">
        <v>20</v>
      </c>
      <c r="H90" s="44">
        <v>12</v>
      </c>
      <c r="I90" s="52">
        <v>3300000</v>
      </c>
      <c r="J90" s="271" t="s">
        <v>22</v>
      </c>
      <c r="K90" s="271" t="s">
        <v>22</v>
      </c>
      <c r="L90" s="52">
        <v>3300000</v>
      </c>
      <c r="M90" s="51"/>
      <c r="N90" s="51"/>
    </row>
    <row r="91" spans="1:14" s="26" customFormat="1" ht="24.75" customHeight="1">
      <c r="A91" s="44" t="s">
        <v>15</v>
      </c>
      <c r="B91" s="44" t="s">
        <v>16</v>
      </c>
      <c r="C91" s="44" t="s">
        <v>16</v>
      </c>
      <c r="D91" s="44" t="s">
        <v>18</v>
      </c>
      <c r="E91" s="44" t="s">
        <v>373</v>
      </c>
      <c r="F91" s="44" t="s">
        <v>242</v>
      </c>
      <c r="G91" s="44" t="s">
        <v>20</v>
      </c>
      <c r="H91" s="44">
        <v>12</v>
      </c>
      <c r="I91" s="271" t="s">
        <v>69</v>
      </c>
      <c r="J91" s="271" t="s">
        <v>22</v>
      </c>
      <c r="K91" s="271" t="s">
        <v>22</v>
      </c>
      <c r="L91" s="52" t="s">
        <v>69</v>
      </c>
      <c r="M91" s="132"/>
      <c r="N91" s="132"/>
    </row>
    <row r="92" spans="1:14" s="26" customFormat="1" ht="24.75" customHeight="1">
      <c r="A92" s="44" t="s">
        <v>15</v>
      </c>
      <c r="B92" s="44" t="s">
        <v>16</v>
      </c>
      <c r="C92" s="44" t="s">
        <v>16</v>
      </c>
      <c r="D92" s="44" t="s">
        <v>18</v>
      </c>
      <c r="E92" s="44" t="s">
        <v>373</v>
      </c>
      <c r="F92" s="44" t="s">
        <v>242</v>
      </c>
      <c r="G92" s="44" t="s">
        <v>20</v>
      </c>
      <c r="H92" s="44" t="s">
        <v>59</v>
      </c>
      <c r="I92" s="271" t="s">
        <v>153</v>
      </c>
      <c r="J92" s="271" t="s">
        <v>153</v>
      </c>
      <c r="K92" s="271" t="s">
        <v>153</v>
      </c>
      <c r="L92" s="52" t="s">
        <v>154</v>
      </c>
      <c r="M92" s="55"/>
      <c r="N92" s="55"/>
    </row>
    <row r="93" spans="1:14" s="26" customFormat="1" ht="24.75" customHeight="1">
      <c r="A93" s="44" t="s">
        <v>15</v>
      </c>
      <c r="B93" s="44" t="s">
        <v>16</v>
      </c>
      <c r="C93" s="44" t="s">
        <v>16</v>
      </c>
      <c r="D93" s="44" t="s">
        <v>18</v>
      </c>
      <c r="E93" s="44" t="s">
        <v>373</v>
      </c>
      <c r="F93" s="44" t="s">
        <v>243</v>
      </c>
      <c r="G93" s="44" t="s">
        <v>20</v>
      </c>
      <c r="H93" s="44">
        <v>12</v>
      </c>
      <c r="I93" s="271" t="s">
        <v>41</v>
      </c>
      <c r="J93" s="271" t="s">
        <v>22</v>
      </c>
      <c r="K93" s="271" t="s">
        <v>22</v>
      </c>
      <c r="L93" s="52" t="s">
        <v>41</v>
      </c>
      <c r="M93" s="57"/>
      <c r="N93" s="57"/>
    </row>
    <row r="94" spans="1:14" s="26" customFormat="1" ht="24.75" customHeight="1">
      <c r="A94" s="44" t="s">
        <v>15</v>
      </c>
      <c r="B94" s="44" t="s">
        <v>16</v>
      </c>
      <c r="C94" s="44" t="s">
        <v>16</v>
      </c>
      <c r="D94" s="44" t="s">
        <v>18</v>
      </c>
      <c r="E94" s="44" t="s">
        <v>364</v>
      </c>
      <c r="F94" s="44" t="s">
        <v>244</v>
      </c>
      <c r="G94" s="44" t="s">
        <v>20</v>
      </c>
      <c r="H94" s="44">
        <v>12</v>
      </c>
      <c r="I94" s="271" t="s">
        <v>48</v>
      </c>
      <c r="J94" s="271" t="s">
        <v>22</v>
      </c>
      <c r="K94" s="271" t="s">
        <v>22</v>
      </c>
      <c r="L94" s="52" t="s">
        <v>48</v>
      </c>
      <c r="M94" s="133"/>
      <c r="N94" s="133"/>
    </row>
    <row r="95" spans="1:14" s="26" customFormat="1" ht="24.75" customHeight="1">
      <c r="A95" s="44" t="s">
        <v>15</v>
      </c>
      <c r="B95" s="44" t="s">
        <v>16</v>
      </c>
      <c r="C95" s="44" t="s">
        <v>56</v>
      </c>
      <c r="D95" s="44" t="s">
        <v>18</v>
      </c>
      <c r="E95" s="44" t="s">
        <v>364</v>
      </c>
      <c r="F95" s="44" t="s">
        <v>244</v>
      </c>
      <c r="G95" s="44" t="s">
        <v>20</v>
      </c>
      <c r="H95" s="44">
        <v>12</v>
      </c>
      <c r="I95" s="271" t="s">
        <v>67</v>
      </c>
      <c r="J95" s="271" t="s">
        <v>22</v>
      </c>
      <c r="K95" s="271" t="s">
        <v>22</v>
      </c>
      <c r="L95" s="52" t="s">
        <v>67</v>
      </c>
      <c r="M95" s="103"/>
      <c r="N95" s="103"/>
    </row>
    <row r="96" spans="1:14" s="26" customFormat="1" ht="24.75" customHeight="1">
      <c r="A96" s="44" t="s">
        <v>15</v>
      </c>
      <c r="B96" s="44" t="s">
        <v>16</v>
      </c>
      <c r="C96" s="44" t="s">
        <v>56</v>
      </c>
      <c r="D96" s="44" t="s">
        <v>18</v>
      </c>
      <c r="E96" s="44" t="s">
        <v>0</v>
      </c>
      <c r="F96" s="44" t="s">
        <v>245</v>
      </c>
      <c r="G96" s="44" t="s">
        <v>20</v>
      </c>
      <c r="H96" s="44">
        <v>12</v>
      </c>
      <c r="I96" s="271" t="s">
        <v>126</v>
      </c>
      <c r="J96" s="271" t="s">
        <v>22</v>
      </c>
      <c r="K96" s="271" t="s">
        <v>22</v>
      </c>
      <c r="L96" s="52" t="s">
        <v>126</v>
      </c>
      <c r="M96" s="105"/>
      <c r="N96" s="105"/>
    </row>
    <row r="97" spans="1:14" s="26" customFormat="1" ht="24.75" customHeight="1">
      <c r="A97" s="44" t="s">
        <v>15</v>
      </c>
      <c r="B97" s="44" t="s">
        <v>16</v>
      </c>
      <c r="C97" s="44" t="s">
        <v>16</v>
      </c>
      <c r="D97" s="44" t="s">
        <v>18</v>
      </c>
      <c r="E97" s="44" t="s">
        <v>374</v>
      </c>
      <c r="F97" s="44" t="s">
        <v>246</v>
      </c>
      <c r="G97" s="44" t="s">
        <v>20</v>
      </c>
      <c r="H97" s="44">
        <v>12</v>
      </c>
      <c r="I97" s="271" t="s">
        <v>42</v>
      </c>
      <c r="J97" s="271" t="s">
        <v>22</v>
      </c>
      <c r="K97" s="271" t="s">
        <v>22</v>
      </c>
      <c r="L97" s="52" t="s">
        <v>42</v>
      </c>
      <c r="M97" s="114"/>
      <c r="N97" s="114"/>
    </row>
    <row r="98" spans="1:14" s="26" customFormat="1" ht="24.75" customHeight="1">
      <c r="A98" s="25" t="s">
        <v>15</v>
      </c>
      <c r="B98" s="25" t="s">
        <v>16</v>
      </c>
      <c r="C98" s="25" t="s">
        <v>16</v>
      </c>
      <c r="D98" s="24" t="s">
        <v>392</v>
      </c>
      <c r="E98" s="24" t="s">
        <v>393</v>
      </c>
      <c r="F98" s="44" t="s">
        <v>427</v>
      </c>
      <c r="G98" s="25">
        <v>1</v>
      </c>
      <c r="H98" s="24">
        <v>12</v>
      </c>
      <c r="I98" s="48">
        <v>639756.2</v>
      </c>
      <c r="J98" s="48">
        <v>0</v>
      </c>
      <c r="K98" s="48">
        <v>0</v>
      </c>
      <c r="L98" s="48">
        <v>639756.2</v>
      </c>
      <c r="M98" s="27"/>
      <c r="N98" s="51"/>
    </row>
    <row r="99" spans="1:14" s="26" customFormat="1" ht="24.75" customHeight="1">
      <c r="A99" s="44" t="s">
        <v>15</v>
      </c>
      <c r="B99" s="44" t="s">
        <v>16</v>
      </c>
      <c r="C99" s="44" t="s">
        <v>16</v>
      </c>
      <c r="D99" s="44" t="s">
        <v>18</v>
      </c>
      <c r="E99" s="44" t="s">
        <v>364</v>
      </c>
      <c r="F99" s="44" t="s">
        <v>247</v>
      </c>
      <c r="G99" s="44" t="s">
        <v>20</v>
      </c>
      <c r="H99" s="44">
        <v>12</v>
      </c>
      <c r="I99" s="271" t="s">
        <v>105</v>
      </c>
      <c r="J99" s="271" t="s">
        <v>22</v>
      </c>
      <c r="K99" s="271" t="s">
        <v>22</v>
      </c>
      <c r="L99" s="52" t="s">
        <v>105</v>
      </c>
      <c r="M99" s="115"/>
      <c r="N99" s="115"/>
    </row>
    <row r="100" spans="1:14" s="26" customFormat="1" ht="24.75" customHeight="1">
      <c r="A100" s="44" t="s">
        <v>15</v>
      </c>
      <c r="B100" s="44" t="s">
        <v>16</v>
      </c>
      <c r="C100" s="44" t="s">
        <v>56</v>
      </c>
      <c r="D100" s="44" t="s">
        <v>18</v>
      </c>
      <c r="E100" s="44" t="s">
        <v>364</v>
      </c>
      <c r="F100" s="44" t="s">
        <v>247</v>
      </c>
      <c r="G100" s="44" t="s">
        <v>20</v>
      </c>
      <c r="H100" s="44">
        <v>12</v>
      </c>
      <c r="I100" s="271" t="s">
        <v>105</v>
      </c>
      <c r="J100" s="271" t="s">
        <v>22</v>
      </c>
      <c r="K100" s="271" t="s">
        <v>22</v>
      </c>
      <c r="L100" s="52" t="s">
        <v>105</v>
      </c>
      <c r="M100" s="116"/>
      <c r="N100" s="116"/>
    </row>
    <row r="101" spans="1:14" s="26" customFormat="1" ht="24.75" customHeight="1">
      <c r="A101" s="44" t="s">
        <v>15</v>
      </c>
      <c r="B101" s="44" t="s">
        <v>16</v>
      </c>
      <c r="C101" s="44" t="s">
        <v>16</v>
      </c>
      <c r="D101" s="44" t="s">
        <v>18</v>
      </c>
      <c r="E101" s="44" t="s">
        <v>189</v>
      </c>
      <c r="F101" s="44" t="s">
        <v>248</v>
      </c>
      <c r="G101" s="44" t="s">
        <v>20</v>
      </c>
      <c r="H101" s="44">
        <v>12</v>
      </c>
      <c r="I101" s="271" t="s">
        <v>80</v>
      </c>
      <c r="J101" s="271" t="s">
        <v>22</v>
      </c>
      <c r="K101" s="271" t="s">
        <v>22</v>
      </c>
      <c r="L101" s="52" t="s">
        <v>80</v>
      </c>
      <c r="M101" s="134"/>
      <c r="N101" s="134"/>
    </row>
    <row r="102" spans="1:14" s="26" customFormat="1" ht="24.75" customHeight="1">
      <c r="A102" s="44" t="s">
        <v>15</v>
      </c>
      <c r="B102" s="44" t="s">
        <v>16</v>
      </c>
      <c r="C102" s="44" t="s">
        <v>16</v>
      </c>
      <c r="D102" s="44" t="s">
        <v>18</v>
      </c>
      <c r="E102" s="44" t="s">
        <v>189</v>
      </c>
      <c r="F102" s="44" t="s">
        <v>249</v>
      </c>
      <c r="G102" s="44" t="s">
        <v>20</v>
      </c>
      <c r="H102" s="44">
        <v>12</v>
      </c>
      <c r="I102" s="271" t="s">
        <v>81</v>
      </c>
      <c r="J102" s="271" t="s">
        <v>22</v>
      </c>
      <c r="K102" s="271" t="s">
        <v>22</v>
      </c>
      <c r="L102" s="52" t="s">
        <v>81</v>
      </c>
      <c r="M102" s="135"/>
      <c r="N102" s="135"/>
    </row>
    <row r="103" spans="1:14" s="26" customFormat="1" ht="24.75" customHeight="1">
      <c r="A103" s="44" t="s">
        <v>15</v>
      </c>
      <c r="B103" s="44" t="s">
        <v>16</v>
      </c>
      <c r="C103" s="44" t="s">
        <v>16</v>
      </c>
      <c r="D103" s="44" t="s">
        <v>18</v>
      </c>
      <c r="E103" s="44" t="s">
        <v>377</v>
      </c>
      <c r="F103" s="44" t="s">
        <v>250</v>
      </c>
      <c r="G103" s="44" t="s">
        <v>20</v>
      </c>
      <c r="H103" s="44">
        <v>12</v>
      </c>
      <c r="I103" s="271" t="s">
        <v>45</v>
      </c>
      <c r="J103" s="271" t="s">
        <v>22</v>
      </c>
      <c r="K103" s="271" t="s">
        <v>22</v>
      </c>
      <c r="L103" s="52" t="s">
        <v>45</v>
      </c>
      <c r="M103" s="137"/>
      <c r="N103" s="137"/>
    </row>
    <row r="104" spans="1:14" s="26" customFormat="1" ht="24.75" customHeight="1">
      <c r="A104" s="44" t="s">
        <v>15</v>
      </c>
      <c r="B104" s="44" t="s">
        <v>16</v>
      </c>
      <c r="C104" s="44" t="s">
        <v>16</v>
      </c>
      <c r="D104" s="44" t="s">
        <v>18</v>
      </c>
      <c r="E104" s="44" t="s">
        <v>377</v>
      </c>
      <c r="F104" s="44" t="s">
        <v>250</v>
      </c>
      <c r="G104" s="44" t="s">
        <v>20</v>
      </c>
      <c r="H104" s="44" t="s">
        <v>59</v>
      </c>
      <c r="I104" s="271" t="s">
        <v>156</v>
      </c>
      <c r="J104" s="271" t="s">
        <v>156</v>
      </c>
      <c r="K104" s="271" t="s">
        <v>156</v>
      </c>
      <c r="L104" s="52" t="s">
        <v>157</v>
      </c>
      <c r="M104" s="138"/>
      <c r="N104" s="138"/>
    </row>
    <row r="105" spans="1:14" s="26" customFormat="1" ht="24.75" customHeight="1">
      <c r="A105" s="44" t="s">
        <v>15</v>
      </c>
      <c r="B105" s="44" t="s">
        <v>16</v>
      </c>
      <c r="C105" s="44" t="s">
        <v>16</v>
      </c>
      <c r="D105" s="44" t="s">
        <v>18</v>
      </c>
      <c r="E105" s="44" t="s">
        <v>377</v>
      </c>
      <c r="F105" s="44" t="s">
        <v>251</v>
      </c>
      <c r="G105" s="44" t="s">
        <v>20</v>
      </c>
      <c r="H105" s="44" t="s">
        <v>59</v>
      </c>
      <c r="I105" s="271" t="s">
        <v>159</v>
      </c>
      <c r="J105" s="271" t="s">
        <v>159</v>
      </c>
      <c r="K105" s="271" t="s">
        <v>159</v>
      </c>
      <c r="L105" s="52" t="s">
        <v>160</v>
      </c>
      <c r="M105" s="69"/>
      <c r="N105" s="69"/>
    </row>
    <row r="106" spans="1:14" s="26" customFormat="1" ht="24.75" customHeight="1">
      <c r="A106" s="44" t="s">
        <v>15</v>
      </c>
      <c r="B106" s="44" t="s">
        <v>16</v>
      </c>
      <c r="C106" s="44" t="s">
        <v>16</v>
      </c>
      <c r="D106" s="44" t="s">
        <v>18</v>
      </c>
      <c r="E106" s="44" t="s">
        <v>377</v>
      </c>
      <c r="F106" s="44" t="s">
        <v>252</v>
      </c>
      <c r="G106" s="44" t="s">
        <v>25</v>
      </c>
      <c r="H106" s="44">
        <v>12</v>
      </c>
      <c r="I106" s="271" t="s">
        <v>46</v>
      </c>
      <c r="J106" s="271" t="s">
        <v>22</v>
      </c>
      <c r="K106" s="271" t="s">
        <v>22</v>
      </c>
      <c r="L106" s="52" t="s">
        <v>46</v>
      </c>
      <c r="M106" s="71"/>
      <c r="N106" s="71"/>
    </row>
    <row r="107" spans="1:14" s="26" customFormat="1" ht="24.75" customHeight="1">
      <c r="A107" s="44" t="s">
        <v>15</v>
      </c>
      <c r="B107" s="44">
        <v>2021</v>
      </c>
      <c r="C107" s="44">
        <v>2020</v>
      </c>
      <c r="D107" s="44" t="s">
        <v>18</v>
      </c>
      <c r="E107" s="44" t="s">
        <v>196</v>
      </c>
      <c r="F107" s="44" t="s">
        <v>253</v>
      </c>
      <c r="G107" s="44" t="s">
        <v>20</v>
      </c>
      <c r="H107" s="44">
        <v>12</v>
      </c>
      <c r="I107" s="52">
        <v>9228240</v>
      </c>
      <c r="J107" s="52">
        <v>1476000</v>
      </c>
      <c r="K107" s="52">
        <v>2502000</v>
      </c>
      <c r="L107" s="52">
        <v>13206240</v>
      </c>
      <c r="M107" s="139"/>
      <c r="N107" s="139"/>
    </row>
    <row r="108" spans="1:14" s="26" customFormat="1" ht="51">
      <c r="A108" s="44" t="s">
        <v>15</v>
      </c>
      <c r="B108" s="44" t="s">
        <v>16</v>
      </c>
      <c r="C108" s="44" t="s">
        <v>16</v>
      </c>
      <c r="D108" s="280" t="s">
        <v>23</v>
      </c>
      <c r="E108" s="44" t="s">
        <v>181</v>
      </c>
      <c r="F108" s="24" t="s">
        <v>495</v>
      </c>
      <c r="G108" s="44">
        <v>1</v>
      </c>
      <c r="H108" s="44">
        <v>24</v>
      </c>
      <c r="I108" s="52">
        <v>2624837.55</v>
      </c>
      <c r="J108" s="52">
        <v>8249780.28</v>
      </c>
      <c r="K108" s="52">
        <v>2532361.33</v>
      </c>
      <c r="L108" s="52">
        <f>SUM(I108:K108)</f>
        <v>13406979.16</v>
      </c>
      <c r="M108" s="38"/>
      <c r="N108" s="38"/>
    </row>
    <row r="109" spans="1:14" s="26" customFormat="1" ht="24.75" customHeight="1">
      <c r="A109" s="44" t="s">
        <v>15</v>
      </c>
      <c r="B109" s="44" t="s">
        <v>16</v>
      </c>
      <c r="C109" s="44" t="s">
        <v>16</v>
      </c>
      <c r="D109" s="44" t="s">
        <v>18</v>
      </c>
      <c r="E109" s="44" t="s">
        <v>0</v>
      </c>
      <c r="F109" s="44" t="s">
        <v>254</v>
      </c>
      <c r="G109" s="44" t="s">
        <v>20</v>
      </c>
      <c r="H109" s="44" t="s">
        <v>88</v>
      </c>
      <c r="I109" s="271" t="s">
        <v>96</v>
      </c>
      <c r="J109" s="271" t="s">
        <v>97</v>
      </c>
      <c r="K109" s="271" t="s">
        <v>22</v>
      </c>
      <c r="L109" s="52" t="s">
        <v>98</v>
      </c>
      <c r="M109" s="140"/>
      <c r="N109" s="140"/>
    </row>
    <row r="110" spans="1:14" s="26" customFormat="1" ht="24.75" customHeight="1">
      <c r="A110" s="44" t="s">
        <v>15</v>
      </c>
      <c r="B110" s="44" t="s">
        <v>16</v>
      </c>
      <c r="C110" s="44" t="s">
        <v>56</v>
      </c>
      <c r="D110" s="44" t="s">
        <v>18</v>
      </c>
      <c r="E110" s="44" t="s">
        <v>0</v>
      </c>
      <c r="F110" s="44" t="s">
        <v>255</v>
      </c>
      <c r="G110" s="44" t="s">
        <v>20</v>
      </c>
      <c r="H110" s="44" t="s">
        <v>88</v>
      </c>
      <c r="I110" s="271" t="s">
        <v>99</v>
      </c>
      <c r="J110" s="271" t="s">
        <v>99</v>
      </c>
      <c r="K110" s="271" t="s">
        <v>22</v>
      </c>
      <c r="L110" s="52" t="s">
        <v>100</v>
      </c>
      <c r="M110" s="142"/>
      <c r="N110" s="142"/>
    </row>
    <row r="111" spans="1:14" s="26" customFormat="1" ht="24.75" customHeight="1">
      <c r="A111" s="44" t="s">
        <v>15</v>
      </c>
      <c r="B111" s="44" t="s">
        <v>16</v>
      </c>
      <c r="C111" s="44" t="s">
        <v>56</v>
      </c>
      <c r="D111" s="44" t="s">
        <v>18</v>
      </c>
      <c r="E111" s="44" t="s">
        <v>0</v>
      </c>
      <c r="F111" s="44" t="s">
        <v>256</v>
      </c>
      <c r="G111" s="44" t="s">
        <v>20</v>
      </c>
      <c r="H111" s="44">
        <v>12</v>
      </c>
      <c r="I111" s="271" t="s">
        <v>126</v>
      </c>
      <c r="J111" s="271" t="s">
        <v>22</v>
      </c>
      <c r="K111" s="271" t="s">
        <v>22</v>
      </c>
      <c r="L111" s="52" t="s">
        <v>126</v>
      </c>
      <c r="M111" s="143"/>
      <c r="N111" s="143"/>
    </row>
    <row r="112" spans="1:14" s="26" customFormat="1" ht="24.75" customHeight="1">
      <c r="A112" s="44" t="s">
        <v>15</v>
      </c>
      <c r="B112" s="44" t="s">
        <v>16</v>
      </c>
      <c r="C112" s="44" t="s">
        <v>16</v>
      </c>
      <c r="D112" s="44" t="s">
        <v>18</v>
      </c>
      <c r="E112" s="44" t="s">
        <v>0</v>
      </c>
      <c r="F112" s="44" t="s">
        <v>257</v>
      </c>
      <c r="G112" s="44" t="s">
        <v>20</v>
      </c>
      <c r="H112" s="44">
        <v>12</v>
      </c>
      <c r="I112" s="271" t="s">
        <v>79</v>
      </c>
      <c r="J112" s="271" t="s">
        <v>22</v>
      </c>
      <c r="K112" s="271" t="s">
        <v>22</v>
      </c>
      <c r="L112" s="52" t="s">
        <v>79</v>
      </c>
      <c r="M112" s="61"/>
      <c r="N112" s="61"/>
    </row>
    <row r="113" spans="1:14" s="26" customFormat="1" ht="24.75" customHeight="1">
      <c r="A113" s="44" t="s">
        <v>15</v>
      </c>
      <c r="B113" s="44" t="s">
        <v>16</v>
      </c>
      <c r="C113" s="44" t="s">
        <v>56</v>
      </c>
      <c r="D113" s="44" t="s">
        <v>23</v>
      </c>
      <c r="E113" s="44" t="s">
        <v>0</v>
      </c>
      <c r="F113" s="44" t="s">
        <v>258</v>
      </c>
      <c r="G113" s="44" t="s">
        <v>20</v>
      </c>
      <c r="H113" s="44">
        <v>12</v>
      </c>
      <c r="I113" s="271" t="s">
        <v>40</v>
      </c>
      <c r="J113" s="271" t="s">
        <v>22</v>
      </c>
      <c r="K113" s="271" t="s">
        <v>22</v>
      </c>
      <c r="L113" s="52" t="s">
        <v>40</v>
      </c>
      <c r="M113" s="144"/>
      <c r="N113" s="144"/>
    </row>
    <row r="114" spans="1:14" s="26" customFormat="1" ht="24.75" customHeight="1">
      <c r="A114" s="44" t="s">
        <v>15</v>
      </c>
      <c r="B114" s="44" t="s">
        <v>16</v>
      </c>
      <c r="C114" s="44" t="s">
        <v>16</v>
      </c>
      <c r="D114" s="44" t="s">
        <v>23</v>
      </c>
      <c r="E114" s="44" t="s">
        <v>0</v>
      </c>
      <c r="F114" s="44" t="s">
        <v>150</v>
      </c>
      <c r="G114" s="44" t="s">
        <v>20</v>
      </c>
      <c r="H114" s="44">
        <v>12</v>
      </c>
      <c r="I114" s="271" t="s">
        <v>57</v>
      </c>
      <c r="J114" s="271" t="s">
        <v>22</v>
      </c>
      <c r="K114" s="271" t="s">
        <v>22</v>
      </c>
      <c r="L114" s="52" t="s">
        <v>57</v>
      </c>
      <c r="M114" s="146"/>
      <c r="N114" s="146"/>
    </row>
    <row r="115" spans="1:14" s="26" customFormat="1" ht="24.75" customHeight="1">
      <c r="A115" s="44" t="s">
        <v>15</v>
      </c>
      <c r="B115" s="44" t="s">
        <v>16</v>
      </c>
      <c r="C115" s="44" t="s">
        <v>56</v>
      </c>
      <c r="D115" s="44" t="s">
        <v>23</v>
      </c>
      <c r="E115" s="44" t="s">
        <v>0</v>
      </c>
      <c r="F115" s="44" t="s">
        <v>150</v>
      </c>
      <c r="G115" s="44" t="s">
        <v>20</v>
      </c>
      <c r="H115" s="44">
        <v>12</v>
      </c>
      <c r="I115" s="271" t="s">
        <v>151</v>
      </c>
      <c r="J115" s="271" t="s">
        <v>22</v>
      </c>
      <c r="K115" s="271" t="s">
        <v>22</v>
      </c>
      <c r="L115" s="52" t="s">
        <v>151</v>
      </c>
      <c r="M115" s="148"/>
      <c r="N115" s="148"/>
    </row>
    <row r="116" spans="1:14" s="26" customFormat="1" ht="24.75" customHeight="1">
      <c r="A116" s="44" t="s">
        <v>15</v>
      </c>
      <c r="B116" s="44" t="s">
        <v>16</v>
      </c>
      <c r="C116" s="44" t="s">
        <v>56</v>
      </c>
      <c r="D116" s="44" t="s">
        <v>23</v>
      </c>
      <c r="E116" s="44" t="s">
        <v>0</v>
      </c>
      <c r="F116" s="44" t="s">
        <v>155</v>
      </c>
      <c r="G116" s="44" t="s">
        <v>20</v>
      </c>
      <c r="H116" s="44">
        <v>12</v>
      </c>
      <c r="I116" s="271" t="s">
        <v>100</v>
      </c>
      <c r="J116" s="271" t="s">
        <v>22</v>
      </c>
      <c r="K116" s="271" t="s">
        <v>22</v>
      </c>
      <c r="L116" s="52" t="s">
        <v>100</v>
      </c>
      <c r="M116" s="149"/>
      <c r="N116" s="149"/>
    </row>
    <row r="117" spans="1:14" s="26" customFormat="1" ht="24.75" customHeight="1">
      <c r="A117" s="44" t="s">
        <v>15</v>
      </c>
      <c r="B117" s="44" t="s">
        <v>16</v>
      </c>
      <c r="C117" s="44" t="s">
        <v>16</v>
      </c>
      <c r="D117" s="44" t="s">
        <v>23</v>
      </c>
      <c r="E117" s="44" t="s">
        <v>0</v>
      </c>
      <c r="F117" s="44" t="s">
        <v>155</v>
      </c>
      <c r="G117" s="44" t="s">
        <v>20</v>
      </c>
      <c r="H117" s="44">
        <v>12</v>
      </c>
      <c r="I117" s="271" t="s">
        <v>64</v>
      </c>
      <c r="J117" s="271" t="s">
        <v>22</v>
      </c>
      <c r="K117" s="271" t="s">
        <v>22</v>
      </c>
      <c r="L117" s="52" t="s">
        <v>64</v>
      </c>
      <c r="M117" s="150"/>
      <c r="N117" s="150"/>
    </row>
    <row r="118" spans="1:14" s="26" customFormat="1" ht="24.75" customHeight="1">
      <c r="A118" s="44" t="s">
        <v>15</v>
      </c>
      <c r="B118" s="44" t="s">
        <v>16</v>
      </c>
      <c r="C118" s="44" t="s">
        <v>16</v>
      </c>
      <c r="D118" s="44" t="s">
        <v>23</v>
      </c>
      <c r="E118" s="44" t="s">
        <v>0</v>
      </c>
      <c r="F118" s="44" t="s">
        <v>158</v>
      </c>
      <c r="G118" s="44" t="s">
        <v>20</v>
      </c>
      <c r="H118" s="44">
        <v>12</v>
      </c>
      <c r="I118" s="271" t="s">
        <v>60</v>
      </c>
      <c r="J118" s="271" t="s">
        <v>22</v>
      </c>
      <c r="K118" s="271" t="s">
        <v>22</v>
      </c>
      <c r="L118" s="52" t="s">
        <v>60</v>
      </c>
      <c r="M118" s="131"/>
      <c r="N118" s="131"/>
    </row>
    <row r="119" spans="1:14" s="26" customFormat="1" ht="39.75" customHeight="1">
      <c r="A119" s="44" t="s">
        <v>15</v>
      </c>
      <c r="B119" s="44" t="s">
        <v>16</v>
      </c>
      <c r="C119" s="44">
        <v>2021</v>
      </c>
      <c r="D119" s="24" t="s">
        <v>18</v>
      </c>
      <c r="E119" s="47" t="s">
        <v>101</v>
      </c>
      <c r="F119" s="25" t="s">
        <v>557</v>
      </c>
      <c r="G119" s="25">
        <v>1</v>
      </c>
      <c r="H119" s="24">
        <v>12</v>
      </c>
      <c r="I119" s="48">
        <v>960000</v>
      </c>
      <c r="J119" s="48">
        <v>0</v>
      </c>
      <c r="K119" s="48">
        <v>0</v>
      </c>
      <c r="L119" s="48">
        <v>960000</v>
      </c>
      <c r="M119" s="51"/>
      <c r="N119" s="51"/>
    </row>
    <row r="120" spans="1:14" s="26" customFormat="1" ht="39.75" customHeight="1">
      <c r="A120" s="44" t="s">
        <v>15</v>
      </c>
      <c r="B120" s="44">
        <v>2020</v>
      </c>
      <c r="C120" s="44">
        <v>2020</v>
      </c>
      <c r="D120" s="44" t="s">
        <v>18</v>
      </c>
      <c r="E120" s="44" t="s">
        <v>183</v>
      </c>
      <c r="F120" s="44" t="s">
        <v>472</v>
      </c>
      <c r="G120" s="44">
        <v>1</v>
      </c>
      <c r="H120" s="44">
        <v>36</v>
      </c>
      <c r="I120" s="52">
        <v>108196.73</v>
      </c>
      <c r="J120" s="52">
        <v>0</v>
      </c>
      <c r="K120" s="52">
        <v>0</v>
      </c>
      <c r="L120" s="52">
        <f>SUM(I120:K120)</f>
        <v>108196.73</v>
      </c>
      <c r="M120" s="51"/>
      <c r="N120" s="51"/>
    </row>
    <row r="121" spans="1:14" s="26" customFormat="1" ht="39.75" customHeight="1">
      <c r="A121" s="44" t="s">
        <v>15</v>
      </c>
      <c r="B121" s="39">
        <v>2021</v>
      </c>
      <c r="C121" s="39">
        <v>2021</v>
      </c>
      <c r="D121" s="39" t="s">
        <v>18</v>
      </c>
      <c r="E121" s="39" t="s">
        <v>185</v>
      </c>
      <c r="F121" s="44" t="s">
        <v>259</v>
      </c>
      <c r="G121" s="44">
        <v>1</v>
      </c>
      <c r="H121" s="39">
        <v>36</v>
      </c>
      <c r="I121" s="40">
        <v>583333.34</v>
      </c>
      <c r="J121" s="40">
        <v>1166666.67</v>
      </c>
      <c r="K121" s="40">
        <v>2135000</v>
      </c>
      <c r="L121" s="40">
        <f>SUM(I121:K121)</f>
        <v>3885000.01</v>
      </c>
      <c r="M121" s="41"/>
      <c r="N121" s="41"/>
    </row>
    <row r="122" spans="1:14" s="26" customFormat="1" ht="39.75" customHeight="1">
      <c r="A122" s="44" t="s">
        <v>15</v>
      </c>
      <c r="B122" s="39">
        <v>2021</v>
      </c>
      <c r="C122" s="39">
        <v>2021</v>
      </c>
      <c r="D122" s="39" t="s">
        <v>18</v>
      </c>
      <c r="E122" s="39" t="s">
        <v>185</v>
      </c>
      <c r="F122" s="44" t="s">
        <v>260</v>
      </c>
      <c r="G122" s="44">
        <v>1</v>
      </c>
      <c r="H122" s="39">
        <v>36</v>
      </c>
      <c r="I122" s="40">
        <v>4335792.35</v>
      </c>
      <c r="J122" s="40">
        <v>8664207.65</v>
      </c>
      <c r="K122" s="40">
        <v>13000000</v>
      </c>
      <c r="L122" s="40">
        <f>SUM(I122:K122)</f>
        <v>26000000</v>
      </c>
      <c r="M122" s="42"/>
      <c r="N122" s="42"/>
    </row>
    <row r="123" spans="1:14" s="26" customFormat="1" ht="38.25">
      <c r="A123" s="44" t="s">
        <v>15</v>
      </c>
      <c r="B123" s="39">
        <v>2021</v>
      </c>
      <c r="C123" s="39">
        <v>2021</v>
      </c>
      <c r="D123" s="39" t="s">
        <v>18</v>
      </c>
      <c r="E123" s="39" t="s">
        <v>185</v>
      </c>
      <c r="F123" s="44" t="s">
        <v>261</v>
      </c>
      <c r="G123" s="44">
        <v>1</v>
      </c>
      <c r="H123" s="39">
        <v>60</v>
      </c>
      <c r="I123" s="40">
        <v>5625000</v>
      </c>
      <c r="J123" s="40">
        <v>7500000</v>
      </c>
      <c r="K123" s="40">
        <v>24375000</v>
      </c>
      <c r="L123" s="40">
        <f>SUM(I123:K123)</f>
        <v>37500000</v>
      </c>
      <c r="M123" s="43"/>
      <c r="N123" s="43"/>
    </row>
    <row r="124" spans="1:14" s="26" customFormat="1" ht="24.75" customHeight="1">
      <c r="A124" s="25" t="s">
        <v>15</v>
      </c>
      <c r="B124" s="25" t="s">
        <v>16</v>
      </c>
      <c r="C124" s="25">
        <v>2021</v>
      </c>
      <c r="D124" s="25" t="s">
        <v>18</v>
      </c>
      <c r="E124" s="24" t="s">
        <v>396</v>
      </c>
      <c r="F124" s="44" t="s">
        <v>397</v>
      </c>
      <c r="G124" s="25">
        <v>1</v>
      </c>
      <c r="H124" s="24">
        <v>36</v>
      </c>
      <c r="I124" s="48">
        <v>7856557.38</v>
      </c>
      <c r="J124" s="48">
        <v>7856557.38</v>
      </c>
      <c r="K124" s="48">
        <v>7858936.38</v>
      </c>
      <c r="L124" s="48">
        <f>SUM(I124:K124)</f>
        <v>23572051.14</v>
      </c>
      <c r="M124" s="27"/>
      <c r="N124" s="51"/>
    </row>
    <row r="125" spans="1:14" s="26" customFormat="1" ht="24.75" customHeight="1">
      <c r="A125" s="44" t="s">
        <v>15</v>
      </c>
      <c r="B125" s="44">
        <v>2021</v>
      </c>
      <c r="C125" s="44">
        <v>2020</v>
      </c>
      <c r="D125" s="44" t="s">
        <v>18</v>
      </c>
      <c r="E125" s="44">
        <v>3114000</v>
      </c>
      <c r="F125" s="44" t="s">
        <v>262</v>
      </c>
      <c r="G125" s="44">
        <v>1</v>
      </c>
      <c r="H125" s="44">
        <v>24</v>
      </c>
      <c r="I125" s="271">
        <v>532555.3</v>
      </c>
      <c r="J125" s="271">
        <v>639066.36</v>
      </c>
      <c r="K125" s="271">
        <v>106511.06</v>
      </c>
      <c r="L125" s="52">
        <v>1278132.72</v>
      </c>
      <c r="M125" s="152"/>
      <c r="N125" s="152"/>
    </row>
    <row r="126" spans="1:14" s="26" customFormat="1" ht="38.25">
      <c r="A126" s="44" t="s">
        <v>15</v>
      </c>
      <c r="B126" s="44">
        <v>2021</v>
      </c>
      <c r="C126" s="44">
        <v>2021</v>
      </c>
      <c r="D126" s="39" t="s">
        <v>18</v>
      </c>
      <c r="E126" s="39" t="s">
        <v>184</v>
      </c>
      <c r="F126" s="44" t="s">
        <v>471</v>
      </c>
      <c r="G126" s="44">
        <v>1</v>
      </c>
      <c r="H126" s="44">
        <v>36</v>
      </c>
      <c r="I126" s="52">
        <v>90000</v>
      </c>
      <c r="J126" s="52">
        <v>0</v>
      </c>
      <c r="K126" s="52">
        <v>0</v>
      </c>
      <c r="L126" s="52">
        <f>SUM(I126:K126)</f>
        <v>90000</v>
      </c>
      <c r="M126" s="51"/>
      <c r="N126" s="51"/>
    </row>
    <row r="127" spans="1:14" s="26" customFormat="1" ht="24.75" customHeight="1">
      <c r="A127" s="44" t="s">
        <v>15</v>
      </c>
      <c r="B127" s="44" t="s">
        <v>16</v>
      </c>
      <c r="C127" s="44">
        <v>2021</v>
      </c>
      <c r="D127" s="24" t="s">
        <v>18</v>
      </c>
      <c r="E127" s="47" t="s">
        <v>101</v>
      </c>
      <c r="F127" s="25" t="s">
        <v>556</v>
      </c>
      <c r="G127" s="25">
        <v>1</v>
      </c>
      <c r="H127" s="24">
        <v>12</v>
      </c>
      <c r="I127" s="48">
        <v>1872500</v>
      </c>
      <c r="J127" s="48">
        <v>0</v>
      </c>
      <c r="K127" s="48">
        <v>0</v>
      </c>
      <c r="L127" s="48">
        <v>1872500</v>
      </c>
      <c r="M127" s="51"/>
      <c r="N127" s="51"/>
    </row>
    <row r="128" spans="1:14" s="26" customFormat="1" ht="24.75" customHeight="1">
      <c r="A128" s="44" t="s">
        <v>15</v>
      </c>
      <c r="B128" s="44" t="s">
        <v>16</v>
      </c>
      <c r="C128" s="44">
        <v>2021</v>
      </c>
      <c r="D128" s="24" t="s">
        <v>18</v>
      </c>
      <c r="E128" s="47" t="s">
        <v>554</v>
      </c>
      <c r="F128" s="25" t="s">
        <v>555</v>
      </c>
      <c r="G128" s="25">
        <v>1</v>
      </c>
      <c r="H128" s="24">
        <v>12</v>
      </c>
      <c r="I128" s="48">
        <v>975240</v>
      </c>
      <c r="J128" s="48">
        <v>0</v>
      </c>
      <c r="K128" s="48">
        <v>0</v>
      </c>
      <c r="L128" s="48">
        <v>975240</v>
      </c>
      <c r="M128" s="51"/>
      <c r="N128" s="51"/>
    </row>
    <row r="129" spans="1:14" s="26" customFormat="1" ht="24.75" customHeight="1">
      <c r="A129" s="25" t="s">
        <v>15</v>
      </c>
      <c r="B129" s="25" t="s">
        <v>16</v>
      </c>
      <c r="C129" s="25" t="s">
        <v>16</v>
      </c>
      <c r="D129" s="24" t="s">
        <v>23</v>
      </c>
      <c r="E129" s="47" t="s">
        <v>453</v>
      </c>
      <c r="F129" s="44" t="s">
        <v>454</v>
      </c>
      <c r="G129" s="25">
        <v>1</v>
      </c>
      <c r="H129" s="24">
        <v>36</v>
      </c>
      <c r="I129" s="48">
        <v>975001.68</v>
      </c>
      <c r="J129" s="48">
        <v>912047.62</v>
      </c>
      <c r="K129" s="48">
        <v>532027.73</v>
      </c>
      <c r="L129" s="31">
        <v>2419077.03</v>
      </c>
      <c r="M129" s="27"/>
      <c r="N129" s="51"/>
    </row>
    <row r="130" spans="1:14" s="26" customFormat="1" ht="24.75" customHeight="1">
      <c r="A130" s="39" t="s">
        <v>15</v>
      </c>
      <c r="B130" s="39">
        <v>2021</v>
      </c>
      <c r="C130" s="39">
        <v>2021</v>
      </c>
      <c r="D130" s="39" t="s">
        <v>18</v>
      </c>
      <c r="E130" s="39" t="s">
        <v>462</v>
      </c>
      <c r="F130" s="44" t="s">
        <v>463</v>
      </c>
      <c r="G130" s="39" t="s">
        <v>20</v>
      </c>
      <c r="H130" s="39">
        <v>48</v>
      </c>
      <c r="I130" s="40">
        <v>206448.22</v>
      </c>
      <c r="J130" s="40">
        <v>206448.22</v>
      </c>
      <c r="K130" s="40">
        <v>412896.42</v>
      </c>
      <c r="L130" s="40">
        <v>825792.86</v>
      </c>
      <c r="M130" s="51"/>
      <c r="N130" s="51"/>
    </row>
    <row r="131" spans="1:14" s="26" customFormat="1" ht="25.5">
      <c r="A131" s="44" t="s">
        <v>15</v>
      </c>
      <c r="B131" s="44" t="s">
        <v>16</v>
      </c>
      <c r="C131" s="44" t="s">
        <v>16</v>
      </c>
      <c r="D131" s="44" t="s">
        <v>23</v>
      </c>
      <c r="E131" s="44" t="s">
        <v>482</v>
      </c>
      <c r="F131" s="44" t="s">
        <v>483</v>
      </c>
      <c r="G131" s="44">
        <v>1</v>
      </c>
      <c r="H131" s="44">
        <v>12</v>
      </c>
      <c r="I131" s="52">
        <v>849790</v>
      </c>
      <c r="J131" s="52">
        <v>50625</v>
      </c>
      <c r="K131" s="52" t="s">
        <v>22</v>
      </c>
      <c r="L131" s="52">
        <f>SUM(I131:K131)</f>
        <v>900415</v>
      </c>
      <c r="M131" s="65"/>
      <c r="N131" s="38"/>
    </row>
    <row r="132" spans="1:14" s="26" customFormat="1" ht="24.75" customHeight="1">
      <c r="A132" s="25" t="s">
        <v>15</v>
      </c>
      <c r="B132" s="25" t="s">
        <v>16</v>
      </c>
      <c r="C132" s="25" t="s">
        <v>16</v>
      </c>
      <c r="D132" s="24" t="s">
        <v>392</v>
      </c>
      <c r="E132" s="24" t="s">
        <v>428</v>
      </c>
      <c r="F132" s="44" t="s">
        <v>429</v>
      </c>
      <c r="G132" s="25">
        <v>1</v>
      </c>
      <c r="H132" s="24">
        <v>36</v>
      </c>
      <c r="I132" s="48">
        <v>199615.91</v>
      </c>
      <c r="J132" s="48">
        <v>18115.24</v>
      </c>
      <c r="K132" s="48">
        <v>29822.86</v>
      </c>
      <c r="L132" s="48">
        <f>SUM(I132:K132)</f>
        <v>247554.01</v>
      </c>
      <c r="M132" s="24"/>
      <c r="N132" s="51"/>
    </row>
    <row r="133" spans="1:14" s="26" customFormat="1" ht="24.75" customHeight="1">
      <c r="A133" s="44" t="s">
        <v>15</v>
      </c>
      <c r="B133" s="44">
        <v>2021</v>
      </c>
      <c r="C133" s="44" t="s">
        <v>16</v>
      </c>
      <c r="D133" s="44" t="s">
        <v>18</v>
      </c>
      <c r="E133" s="44" t="s">
        <v>567</v>
      </c>
      <c r="F133" s="44" t="s">
        <v>566</v>
      </c>
      <c r="G133" s="44">
        <v>1</v>
      </c>
      <c r="H133" s="44">
        <v>12</v>
      </c>
      <c r="I133" s="52">
        <v>48000</v>
      </c>
      <c r="J133" s="271">
        <v>0</v>
      </c>
      <c r="K133" s="271">
        <v>0</v>
      </c>
      <c r="L133" s="52">
        <v>48000</v>
      </c>
      <c r="M133" s="38"/>
      <c r="N133" s="38"/>
    </row>
    <row r="134" spans="1:14" s="26" customFormat="1" ht="24.75" customHeight="1">
      <c r="A134" s="25" t="s">
        <v>15</v>
      </c>
      <c r="B134" s="25" t="s">
        <v>16</v>
      </c>
      <c r="C134" s="25" t="s">
        <v>16</v>
      </c>
      <c r="D134" s="25" t="s">
        <v>18</v>
      </c>
      <c r="E134" s="25" t="s">
        <v>0</v>
      </c>
      <c r="F134" s="44" t="s">
        <v>400</v>
      </c>
      <c r="G134" s="25" t="s">
        <v>20</v>
      </c>
      <c r="H134" s="25" t="s">
        <v>176</v>
      </c>
      <c r="I134" s="274" t="s">
        <v>402</v>
      </c>
      <c r="J134" s="274" t="s">
        <v>403</v>
      </c>
      <c r="K134" s="274" t="s">
        <v>404</v>
      </c>
      <c r="L134" s="31" t="s">
        <v>399</v>
      </c>
      <c r="M134" s="27"/>
      <c r="N134" s="51"/>
    </row>
    <row r="135" spans="1:14" s="26" customFormat="1" ht="24.75" customHeight="1">
      <c r="A135" s="25" t="s">
        <v>15</v>
      </c>
      <c r="B135" s="25" t="s">
        <v>16</v>
      </c>
      <c r="C135" s="25" t="s">
        <v>16</v>
      </c>
      <c r="D135" s="24" t="s">
        <v>392</v>
      </c>
      <c r="E135" s="25" t="s">
        <v>180</v>
      </c>
      <c r="F135" s="44" t="s">
        <v>446</v>
      </c>
      <c r="G135" s="25">
        <v>1</v>
      </c>
      <c r="H135" s="25">
        <v>12</v>
      </c>
      <c r="I135" s="31">
        <v>445950.82</v>
      </c>
      <c r="J135" s="31">
        <v>0</v>
      </c>
      <c r="K135" s="31">
        <v>0</v>
      </c>
      <c r="L135" s="31">
        <f>SUM(I135:K135)</f>
        <v>445950.82</v>
      </c>
      <c r="M135" s="24"/>
      <c r="N135" s="51"/>
    </row>
    <row r="136" spans="1:14" s="26" customFormat="1" ht="24.75" customHeight="1">
      <c r="A136" s="280" t="s">
        <v>15</v>
      </c>
      <c r="B136" s="280" t="s">
        <v>16</v>
      </c>
      <c r="C136" s="280" t="s">
        <v>16</v>
      </c>
      <c r="D136" s="280" t="s">
        <v>18</v>
      </c>
      <c r="E136" s="280" t="s">
        <v>493</v>
      </c>
      <c r="F136" s="280" t="s">
        <v>494</v>
      </c>
      <c r="G136" s="280" t="s">
        <v>20</v>
      </c>
      <c r="H136" s="280">
        <v>12</v>
      </c>
      <c r="I136" s="281">
        <v>130000</v>
      </c>
      <c r="J136" s="281">
        <v>0</v>
      </c>
      <c r="K136" s="281" t="s">
        <v>22</v>
      </c>
      <c r="L136" s="281">
        <v>130000</v>
      </c>
      <c r="M136" s="78"/>
      <c r="N136" s="78"/>
    </row>
    <row r="137" spans="1:14" s="26" customFormat="1" ht="24.75" customHeight="1">
      <c r="A137" s="44" t="s">
        <v>15</v>
      </c>
      <c r="B137" s="44">
        <v>2021</v>
      </c>
      <c r="C137" s="44">
        <v>2021</v>
      </c>
      <c r="D137" s="44" t="s">
        <v>18</v>
      </c>
      <c r="E137" s="44" t="s">
        <v>435</v>
      </c>
      <c r="F137" s="44" t="s">
        <v>569</v>
      </c>
      <c r="G137" s="44">
        <v>1</v>
      </c>
      <c r="H137" s="44">
        <v>12</v>
      </c>
      <c r="I137" s="52">
        <v>60000</v>
      </c>
      <c r="J137" s="271">
        <v>0</v>
      </c>
      <c r="K137" s="271">
        <v>0</v>
      </c>
      <c r="L137" s="52">
        <v>60000</v>
      </c>
      <c r="M137" s="38"/>
      <c r="N137" s="38"/>
    </row>
    <row r="138" spans="1:14" s="26" customFormat="1" ht="24.75" customHeight="1">
      <c r="A138" s="44" t="s">
        <v>15</v>
      </c>
      <c r="B138" s="44">
        <v>2021</v>
      </c>
      <c r="C138" s="44">
        <v>2021</v>
      </c>
      <c r="D138" s="44" t="s">
        <v>18</v>
      </c>
      <c r="E138" s="44" t="s">
        <v>101</v>
      </c>
      <c r="F138" s="44" t="s">
        <v>568</v>
      </c>
      <c r="G138" s="44">
        <v>1</v>
      </c>
      <c r="H138" s="44">
        <v>12</v>
      </c>
      <c r="I138" s="52">
        <v>248450</v>
      </c>
      <c r="J138" s="271">
        <v>0</v>
      </c>
      <c r="K138" s="271">
        <v>0</v>
      </c>
      <c r="L138" s="52">
        <v>248450</v>
      </c>
      <c r="M138" s="38"/>
      <c r="N138" s="38"/>
    </row>
    <row r="139" spans="1:14" s="26" customFormat="1" ht="24.75" customHeight="1">
      <c r="A139" s="44" t="s">
        <v>15</v>
      </c>
      <c r="B139" s="44">
        <v>2021</v>
      </c>
      <c r="C139" s="44">
        <v>2021</v>
      </c>
      <c r="D139" s="44" t="s">
        <v>18</v>
      </c>
      <c r="E139" s="44" t="s">
        <v>185</v>
      </c>
      <c r="F139" s="44" t="s">
        <v>263</v>
      </c>
      <c r="G139" s="44">
        <v>1</v>
      </c>
      <c r="H139" s="44">
        <v>24</v>
      </c>
      <c r="I139" s="52">
        <v>1155516.5</v>
      </c>
      <c r="J139" s="52">
        <v>719876</v>
      </c>
      <c r="K139" s="52">
        <v>0</v>
      </c>
      <c r="L139" s="52">
        <f>SUM(I139:K139)</f>
        <v>1875392.5</v>
      </c>
      <c r="M139" s="45"/>
      <c r="N139" s="45"/>
    </row>
    <row r="140" spans="1:14" s="26" customFormat="1" ht="24.75" customHeight="1">
      <c r="A140" s="44" t="s">
        <v>15</v>
      </c>
      <c r="B140" s="44" t="s">
        <v>16</v>
      </c>
      <c r="C140" s="44" t="s">
        <v>16</v>
      </c>
      <c r="D140" s="44" t="s">
        <v>18</v>
      </c>
      <c r="E140" s="44" t="s">
        <v>583</v>
      </c>
      <c r="F140" s="44" t="s">
        <v>584</v>
      </c>
      <c r="G140" s="44" t="s">
        <v>20</v>
      </c>
      <c r="H140" s="44">
        <v>36</v>
      </c>
      <c r="I140" s="52">
        <v>8750</v>
      </c>
      <c r="J140" s="52">
        <v>35000</v>
      </c>
      <c r="K140" s="52">
        <v>69139.34</v>
      </c>
      <c r="L140" s="52">
        <f>SUM(I140:K140)</f>
        <v>112889.34</v>
      </c>
      <c r="M140" s="260"/>
      <c r="N140" s="260"/>
    </row>
    <row r="141" spans="1:14" s="26" customFormat="1" ht="24.75" customHeight="1">
      <c r="A141" s="44" t="s">
        <v>15</v>
      </c>
      <c r="B141" s="44" t="s">
        <v>16</v>
      </c>
      <c r="C141" s="44" t="s">
        <v>17</v>
      </c>
      <c r="D141" s="44" t="s">
        <v>18</v>
      </c>
      <c r="E141" s="44" t="s">
        <v>19</v>
      </c>
      <c r="F141" s="44" t="s">
        <v>264</v>
      </c>
      <c r="G141" s="44" t="s">
        <v>20</v>
      </c>
      <c r="H141" s="44">
        <v>12</v>
      </c>
      <c r="I141" s="271" t="s">
        <v>21</v>
      </c>
      <c r="J141" s="271" t="s">
        <v>22</v>
      </c>
      <c r="K141" s="271" t="s">
        <v>22</v>
      </c>
      <c r="L141" s="52" t="s">
        <v>21</v>
      </c>
      <c r="M141" s="153"/>
      <c r="N141" s="153"/>
    </row>
    <row r="142" spans="1:14" s="26" customFormat="1" ht="24.75" customHeight="1">
      <c r="A142" s="44" t="s">
        <v>15</v>
      </c>
      <c r="B142" s="44" t="s">
        <v>16</v>
      </c>
      <c r="C142" s="44" t="s">
        <v>56</v>
      </c>
      <c r="D142" s="44" t="s">
        <v>18</v>
      </c>
      <c r="E142" s="44" t="s">
        <v>142</v>
      </c>
      <c r="F142" s="44" t="s">
        <v>265</v>
      </c>
      <c r="G142" s="44" t="s">
        <v>20</v>
      </c>
      <c r="H142" s="44">
        <v>12</v>
      </c>
      <c r="I142" s="271" t="s">
        <v>143</v>
      </c>
      <c r="J142" s="271" t="s">
        <v>22</v>
      </c>
      <c r="K142" s="271" t="s">
        <v>22</v>
      </c>
      <c r="L142" s="52" t="s">
        <v>143</v>
      </c>
      <c r="M142" s="36"/>
      <c r="N142" s="36"/>
    </row>
    <row r="143" spans="1:14" s="26" customFormat="1" ht="24.75" customHeight="1">
      <c r="A143" s="44" t="s">
        <v>15</v>
      </c>
      <c r="B143" s="44">
        <v>2022</v>
      </c>
      <c r="C143" s="44">
        <v>2021</v>
      </c>
      <c r="D143" s="44" t="s">
        <v>18</v>
      </c>
      <c r="E143" s="44" t="s">
        <v>134</v>
      </c>
      <c r="F143" s="44" t="s">
        <v>266</v>
      </c>
      <c r="G143" s="44" t="s">
        <v>20</v>
      </c>
      <c r="H143" s="44">
        <v>12</v>
      </c>
      <c r="I143" s="271" t="s">
        <v>22</v>
      </c>
      <c r="J143" s="52">
        <v>2420000</v>
      </c>
      <c r="K143" s="271" t="s">
        <v>22</v>
      </c>
      <c r="L143" s="52">
        <v>2420000</v>
      </c>
      <c r="M143" s="154"/>
      <c r="N143" s="154"/>
    </row>
    <row r="144" spans="1:14" s="26" customFormat="1" ht="24.75" customHeight="1">
      <c r="A144" s="44" t="s">
        <v>15</v>
      </c>
      <c r="B144" s="44">
        <v>2021</v>
      </c>
      <c r="C144" s="44">
        <v>2021</v>
      </c>
      <c r="D144" s="44" t="s">
        <v>18</v>
      </c>
      <c r="E144" s="44" t="s">
        <v>134</v>
      </c>
      <c r="F144" s="44" t="s">
        <v>267</v>
      </c>
      <c r="G144" s="44" t="s">
        <v>20</v>
      </c>
      <c r="H144" s="44">
        <v>12</v>
      </c>
      <c r="I144" s="52">
        <v>3700000</v>
      </c>
      <c r="J144" s="271" t="s">
        <v>22</v>
      </c>
      <c r="K144" s="271" t="s">
        <v>22</v>
      </c>
      <c r="L144" s="52">
        <v>3700000</v>
      </c>
      <c r="M144" s="155"/>
      <c r="N144" s="155"/>
    </row>
    <row r="145" spans="1:14" s="26" customFormat="1" ht="24.75" customHeight="1">
      <c r="A145" s="44" t="s">
        <v>15</v>
      </c>
      <c r="B145" s="44" t="s">
        <v>16</v>
      </c>
      <c r="C145" s="44">
        <v>2020</v>
      </c>
      <c r="D145" s="44" t="s">
        <v>18</v>
      </c>
      <c r="E145" s="44" t="s">
        <v>134</v>
      </c>
      <c r="F145" s="44" t="s">
        <v>268</v>
      </c>
      <c r="G145" s="44" t="s">
        <v>20</v>
      </c>
      <c r="H145" s="44">
        <v>12</v>
      </c>
      <c r="I145" s="52">
        <v>3105000</v>
      </c>
      <c r="J145" s="271" t="s">
        <v>22</v>
      </c>
      <c r="K145" s="271" t="s">
        <v>22</v>
      </c>
      <c r="L145" s="52">
        <v>3105000</v>
      </c>
      <c r="M145" s="156"/>
      <c r="N145" s="156"/>
    </row>
    <row r="146" spans="1:14" s="26" customFormat="1" ht="24.75" customHeight="1">
      <c r="A146" s="44" t="s">
        <v>15</v>
      </c>
      <c r="B146" s="44" t="s">
        <v>16</v>
      </c>
      <c r="C146" s="44">
        <v>2020</v>
      </c>
      <c r="D146" s="44" t="s">
        <v>18</v>
      </c>
      <c r="E146" s="44" t="s">
        <v>134</v>
      </c>
      <c r="F146" s="44" t="s">
        <v>269</v>
      </c>
      <c r="G146" s="44" t="s">
        <v>20</v>
      </c>
      <c r="H146" s="44">
        <v>12</v>
      </c>
      <c r="I146" s="52">
        <v>1283000</v>
      </c>
      <c r="J146" s="271" t="s">
        <v>22</v>
      </c>
      <c r="K146" s="271" t="s">
        <v>22</v>
      </c>
      <c r="L146" s="52">
        <v>1283000</v>
      </c>
      <c r="M146" s="157"/>
      <c r="N146" s="157"/>
    </row>
    <row r="147" spans="1:14" s="26" customFormat="1" ht="24.75" customHeight="1">
      <c r="A147" s="44" t="s">
        <v>15</v>
      </c>
      <c r="B147" s="44" t="s">
        <v>16</v>
      </c>
      <c r="C147" s="44" t="s">
        <v>56</v>
      </c>
      <c r="D147" s="44" t="s">
        <v>18</v>
      </c>
      <c r="E147" s="44" t="s">
        <v>134</v>
      </c>
      <c r="F147" s="44" t="s">
        <v>139</v>
      </c>
      <c r="G147" s="44" t="s">
        <v>20</v>
      </c>
      <c r="H147" s="44">
        <v>12</v>
      </c>
      <c r="I147" s="271" t="s">
        <v>140</v>
      </c>
      <c r="J147" s="271" t="s">
        <v>22</v>
      </c>
      <c r="K147" s="271" t="s">
        <v>22</v>
      </c>
      <c r="L147" s="52" t="s">
        <v>140</v>
      </c>
      <c r="M147" s="37"/>
      <c r="N147" s="37"/>
    </row>
    <row r="148" spans="1:14" s="26" customFormat="1" ht="24.75" customHeight="1">
      <c r="A148" s="44" t="s">
        <v>15</v>
      </c>
      <c r="B148" s="39">
        <v>2021</v>
      </c>
      <c r="C148" s="39">
        <v>2021</v>
      </c>
      <c r="D148" s="39" t="s">
        <v>18</v>
      </c>
      <c r="E148" s="39" t="s">
        <v>183</v>
      </c>
      <c r="F148" s="44" t="s">
        <v>270</v>
      </c>
      <c r="G148" s="44">
        <v>1</v>
      </c>
      <c r="H148" s="39">
        <v>12</v>
      </c>
      <c r="I148" s="40">
        <v>2000000</v>
      </c>
      <c r="J148" s="40">
        <v>0</v>
      </c>
      <c r="K148" s="40">
        <v>0</v>
      </c>
      <c r="L148" s="40">
        <f>SUM(I148:K148)</f>
        <v>2000000</v>
      </c>
      <c r="M148" s="158"/>
      <c r="N148" s="158"/>
    </row>
    <row r="149" spans="1:14" s="26" customFormat="1" ht="24.75" customHeight="1">
      <c r="A149" s="25" t="s">
        <v>15</v>
      </c>
      <c r="B149" s="25" t="s">
        <v>16</v>
      </c>
      <c r="C149" s="25" t="s">
        <v>16</v>
      </c>
      <c r="D149" s="25" t="s">
        <v>23</v>
      </c>
      <c r="E149" s="25" t="s">
        <v>0</v>
      </c>
      <c r="F149" s="25" t="s">
        <v>539</v>
      </c>
      <c r="G149" s="25" t="s">
        <v>20</v>
      </c>
      <c r="H149" s="25">
        <v>12</v>
      </c>
      <c r="I149" s="274" t="s">
        <v>540</v>
      </c>
      <c r="J149" s="274" t="s">
        <v>22</v>
      </c>
      <c r="K149" s="274" t="s">
        <v>22</v>
      </c>
      <c r="L149" s="31" t="s">
        <v>540</v>
      </c>
      <c r="M149" s="51"/>
      <c r="N149" s="51"/>
    </row>
    <row r="150" spans="1:14" s="26" customFormat="1" ht="24.75" customHeight="1">
      <c r="A150" s="44" t="s">
        <v>15</v>
      </c>
      <c r="B150" s="44" t="s">
        <v>16</v>
      </c>
      <c r="C150" s="44">
        <v>2021</v>
      </c>
      <c r="D150" s="44" t="s">
        <v>18</v>
      </c>
      <c r="E150" s="44" t="s">
        <v>190</v>
      </c>
      <c r="F150" s="44" t="s">
        <v>271</v>
      </c>
      <c r="G150" s="44" t="s">
        <v>20</v>
      </c>
      <c r="H150" s="44">
        <v>12</v>
      </c>
      <c r="I150" s="271" t="s">
        <v>78</v>
      </c>
      <c r="J150" s="271" t="s">
        <v>22</v>
      </c>
      <c r="K150" s="271" t="s">
        <v>22</v>
      </c>
      <c r="L150" s="52" t="s">
        <v>78</v>
      </c>
      <c r="M150" s="159"/>
      <c r="N150" s="159"/>
    </row>
    <row r="151" spans="1:14" s="26" customFormat="1" ht="24.75" customHeight="1">
      <c r="A151" s="44" t="s">
        <v>15</v>
      </c>
      <c r="B151" s="44" t="s">
        <v>16</v>
      </c>
      <c r="C151" s="44" t="s">
        <v>56</v>
      </c>
      <c r="D151" s="44" t="s">
        <v>18</v>
      </c>
      <c r="E151" s="44" t="s">
        <v>190</v>
      </c>
      <c r="F151" s="44" t="s">
        <v>271</v>
      </c>
      <c r="G151" s="44" t="s">
        <v>20</v>
      </c>
      <c r="H151" s="44">
        <v>12</v>
      </c>
      <c r="I151" s="271" t="s">
        <v>114</v>
      </c>
      <c r="J151" s="271" t="s">
        <v>22</v>
      </c>
      <c r="K151" s="271" t="s">
        <v>22</v>
      </c>
      <c r="L151" s="52" t="s">
        <v>114</v>
      </c>
      <c r="M151" s="160"/>
      <c r="N151" s="160"/>
    </row>
    <row r="152" spans="1:14" s="26" customFormat="1" ht="24.75" customHeight="1">
      <c r="A152" s="44" t="s">
        <v>15</v>
      </c>
      <c r="B152" s="44" t="s">
        <v>16</v>
      </c>
      <c r="C152" s="44" t="s">
        <v>16</v>
      </c>
      <c r="D152" s="44" t="s">
        <v>18</v>
      </c>
      <c r="E152" s="44" t="s">
        <v>190</v>
      </c>
      <c r="F152" s="44" t="s">
        <v>272</v>
      </c>
      <c r="G152" s="44" t="s">
        <v>20</v>
      </c>
      <c r="H152" s="44">
        <v>12</v>
      </c>
      <c r="I152" s="271" t="s">
        <v>79</v>
      </c>
      <c r="J152" s="271" t="s">
        <v>22</v>
      </c>
      <c r="K152" s="271" t="s">
        <v>22</v>
      </c>
      <c r="L152" s="52" t="s">
        <v>79</v>
      </c>
      <c r="M152" s="162"/>
      <c r="N152" s="162"/>
    </row>
    <row r="153" spans="1:14" s="26" customFormat="1" ht="24.75" customHeight="1">
      <c r="A153" s="44" t="s">
        <v>15</v>
      </c>
      <c r="B153" s="44" t="s">
        <v>16</v>
      </c>
      <c r="C153" s="44" t="s">
        <v>56</v>
      </c>
      <c r="D153" s="44" t="s">
        <v>18</v>
      </c>
      <c r="E153" s="44" t="s">
        <v>190</v>
      </c>
      <c r="F153" s="44" t="s">
        <v>272</v>
      </c>
      <c r="G153" s="44" t="s">
        <v>20</v>
      </c>
      <c r="H153" s="44">
        <v>12</v>
      </c>
      <c r="I153" s="271" t="s">
        <v>115</v>
      </c>
      <c r="J153" s="271" t="s">
        <v>22</v>
      </c>
      <c r="K153" s="271" t="s">
        <v>22</v>
      </c>
      <c r="L153" s="52" t="s">
        <v>115</v>
      </c>
      <c r="M153" s="163"/>
      <c r="N153" s="163"/>
    </row>
    <row r="154" spans="1:14" s="26" customFormat="1" ht="24.75" customHeight="1">
      <c r="A154" s="44" t="s">
        <v>15</v>
      </c>
      <c r="B154" s="44" t="s">
        <v>16</v>
      </c>
      <c r="C154" s="44" t="s">
        <v>16</v>
      </c>
      <c r="D154" s="44" t="s">
        <v>18</v>
      </c>
      <c r="E154" s="44" t="s">
        <v>0</v>
      </c>
      <c r="F154" s="44" t="s">
        <v>273</v>
      </c>
      <c r="G154" s="44" t="s">
        <v>20</v>
      </c>
      <c r="H154" s="44">
        <v>12</v>
      </c>
      <c r="I154" s="271" t="s">
        <v>77</v>
      </c>
      <c r="J154" s="271" t="s">
        <v>22</v>
      </c>
      <c r="K154" s="271" t="s">
        <v>22</v>
      </c>
      <c r="L154" s="52" t="s">
        <v>77</v>
      </c>
      <c r="M154" s="80"/>
      <c r="N154" s="80"/>
    </row>
    <row r="155" spans="1:14" s="26" customFormat="1" ht="24.75" customHeight="1">
      <c r="A155" s="25" t="s">
        <v>15</v>
      </c>
      <c r="B155" s="44">
        <v>2022</v>
      </c>
      <c r="C155" s="44">
        <v>2022</v>
      </c>
      <c r="D155" s="44" t="s">
        <v>18</v>
      </c>
      <c r="E155" s="44" t="s">
        <v>189</v>
      </c>
      <c r="F155" s="44" t="s">
        <v>457</v>
      </c>
      <c r="G155" s="44" t="s">
        <v>20</v>
      </c>
      <c r="H155" s="44">
        <v>12</v>
      </c>
      <c r="I155" s="52">
        <v>1800000</v>
      </c>
      <c r="J155" s="271" t="s">
        <v>22</v>
      </c>
      <c r="K155" s="271" t="s">
        <v>22</v>
      </c>
      <c r="L155" s="52">
        <v>1800000</v>
      </c>
      <c r="M155" s="51"/>
      <c r="N155" s="51"/>
    </row>
    <row r="156" spans="1:14" s="26" customFormat="1" ht="24.75" customHeight="1">
      <c r="A156" s="44" t="s">
        <v>15</v>
      </c>
      <c r="B156" s="44" t="s">
        <v>16</v>
      </c>
      <c r="C156" s="44" t="s">
        <v>16</v>
      </c>
      <c r="D156" s="44" t="s">
        <v>18</v>
      </c>
      <c r="E156" s="44" t="s">
        <v>364</v>
      </c>
      <c r="F156" s="44" t="s">
        <v>274</v>
      </c>
      <c r="G156" s="44" t="s">
        <v>20</v>
      </c>
      <c r="H156" s="44">
        <v>12</v>
      </c>
      <c r="I156" s="271" t="s">
        <v>38</v>
      </c>
      <c r="J156" s="271" t="s">
        <v>22</v>
      </c>
      <c r="K156" s="271" t="s">
        <v>22</v>
      </c>
      <c r="L156" s="52" t="s">
        <v>38</v>
      </c>
      <c r="M156" s="166"/>
      <c r="N156" s="166"/>
    </row>
    <row r="157" spans="1:14" s="26" customFormat="1" ht="24.75" customHeight="1">
      <c r="A157" s="44" t="s">
        <v>15</v>
      </c>
      <c r="B157" s="44" t="s">
        <v>16</v>
      </c>
      <c r="C157" s="44" t="s">
        <v>56</v>
      </c>
      <c r="D157" s="44" t="s">
        <v>18</v>
      </c>
      <c r="E157" s="44" t="s">
        <v>364</v>
      </c>
      <c r="F157" s="44" t="s">
        <v>275</v>
      </c>
      <c r="G157" s="44" t="s">
        <v>20</v>
      </c>
      <c r="H157" s="44">
        <v>12</v>
      </c>
      <c r="I157" s="271" t="s">
        <v>39</v>
      </c>
      <c r="J157" s="271" t="s">
        <v>22</v>
      </c>
      <c r="K157" s="271" t="s">
        <v>22</v>
      </c>
      <c r="L157" s="52" t="s">
        <v>39</v>
      </c>
      <c r="M157" s="168"/>
      <c r="N157" s="168"/>
    </row>
    <row r="158" spans="1:14" s="26" customFormat="1" ht="24.75" customHeight="1">
      <c r="A158" s="44" t="s">
        <v>15</v>
      </c>
      <c r="B158" s="44" t="s">
        <v>16</v>
      </c>
      <c r="C158" s="44" t="s">
        <v>16</v>
      </c>
      <c r="D158" s="44" t="s">
        <v>18</v>
      </c>
      <c r="E158" s="44" t="s">
        <v>364</v>
      </c>
      <c r="F158" s="44" t="s">
        <v>276</v>
      </c>
      <c r="G158" s="44" t="s">
        <v>20</v>
      </c>
      <c r="H158" s="44">
        <v>12</v>
      </c>
      <c r="I158" s="271" t="s">
        <v>39</v>
      </c>
      <c r="J158" s="271" t="s">
        <v>22</v>
      </c>
      <c r="K158" s="271" t="s">
        <v>22</v>
      </c>
      <c r="L158" s="52" t="s">
        <v>39</v>
      </c>
      <c r="M158" s="170"/>
      <c r="N158" s="170"/>
    </row>
    <row r="159" spans="1:14" s="26" customFormat="1" ht="24.75" customHeight="1">
      <c r="A159" s="44" t="s">
        <v>15</v>
      </c>
      <c r="B159" s="44" t="s">
        <v>16</v>
      </c>
      <c r="C159" s="44" t="s">
        <v>17</v>
      </c>
      <c r="D159" s="44" t="s">
        <v>18</v>
      </c>
      <c r="E159" s="44" t="s">
        <v>364</v>
      </c>
      <c r="F159" s="44" t="s">
        <v>87</v>
      </c>
      <c r="G159" s="44" t="s">
        <v>20</v>
      </c>
      <c r="H159" s="44" t="s">
        <v>88</v>
      </c>
      <c r="I159" s="271" t="s">
        <v>89</v>
      </c>
      <c r="J159" s="271" t="s">
        <v>90</v>
      </c>
      <c r="K159" s="271" t="s">
        <v>22</v>
      </c>
      <c r="L159" s="52" t="s">
        <v>91</v>
      </c>
      <c r="M159" s="172"/>
      <c r="N159" s="172"/>
    </row>
    <row r="160" spans="1:14" s="26" customFormat="1" ht="24.75" customHeight="1">
      <c r="A160" s="44" t="s">
        <v>15</v>
      </c>
      <c r="B160" s="44" t="s">
        <v>16</v>
      </c>
      <c r="C160" s="44" t="s">
        <v>56</v>
      </c>
      <c r="D160" s="44" t="s">
        <v>18</v>
      </c>
      <c r="E160" s="44" t="s">
        <v>364</v>
      </c>
      <c r="F160" s="44" t="s">
        <v>277</v>
      </c>
      <c r="G160" s="44" t="s">
        <v>20</v>
      </c>
      <c r="H160" s="44">
        <v>12</v>
      </c>
      <c r="I160" s="271" t="s">
        <v>36</v>
      </c>
      <c r="J160" s="271" t="s">
        <v>22</v>
      </c>
      <c r="K160" s="271" t="s">
        <v>22</v>
      </c>
      <c r="L160" s="52" t="s">
        <v>36</v>
      </c>
      <c r="M160" s="173"/>
      <c r="N160" s="173"/>
    </row>
    <row r="161" spans="1:14" s="26" customFormat="1" ht="24.75" customHeight="1">
      <c r="A161" s="44" t="s">
        <v>15</v>
      </c>
      <c r="B161" s="44" t="s">
        <v>16</v>
      </c>
      <c r="C161" s="44" t="s">
        <v>56</v>
      </c>
      <c r="D161" s="44" t="s">
        <v>18</v>
      </c>
      <c r="E161" s="44" t="s">
        <v>364</v>
      </c>
      <c r="F161" s="44" t="s">
        <v>278</v>
      </c>
      <c r="G161" s="44" t="s">
        <v>20</v>
      </c>
      <c r="H161" s="44">
        <v>12</v>
      </c>
      <c r="I161" s="271" t="s">
        <v>33</v>
      </c>
      <c r="J161" s="271" t="s">
        <v>22</v>
      </c>
      <c r="K161" s="271" t="s">
        <v>22</v>
      </c>
      <c r="L161" s="52" t="s">
        <v>33</v>
      </c>
      <c r="M161" s="174"/>
      <c r="N161" s="174"/>
    </row>
    <row r="162" spans="1:14" s="26" customFormat="1" ht="24.75" customHeight="1">
      <c r="A162" s="44" t="s">
        <v>15</v>
      </c>
      <c r="B162" s="44" t="s">
        <v>16</v>
      </c>
      <c r="C162" s="44" t="s">
        <v>16</v>
      </c>
      <c r="D162" s="44" t="s">
        <v>23</v>
      </c>
      <c r="E162" s="44" t="s">
        <v>481</v>
      </c>
      <c r="F162" s="44" t="s">
        <v>500</v>
      </c>
      <c r="G162" s="44">
        <v>1</v>
      </c>
      <c r="H162" s="44">
        <v>12</v>
      </c>
      <c r="I162" s="52">
        <v>448190</v>
      </c>
      <c r="J162" s="52">
        <v>145000</v>
      </c>
      <c r="K162" s="52" t="s">
        <v>22</v>
      </c>
      <c r="L162" s="52">
        <f>SUM(I162:J162)</f>
        <v>593190</v>
      </c>
      <c r="M162" s="65"/>
      <c r="N162" s="38"/>
    </row>
    <row r="163" spans="1:14" s="26" customFormat="1" ht="24.75" customHeight="1">
      <c r="A163" s="39" t="s">
        <v>15</v>
      </c>
      <c r="B163" s="39">
        <v>2020</v>
      </c>
      <c r="C163" s="39">
        <v>2020</v>
      </c>
      <c r="D163" s="39" t="s">
        <v>18</v>
      </c>
      <c r="E163" s="39" t="s">
        <v>464</v>
      </c>
      <c r="F163" s="44" t="s">
        <v>465</v>
      </c>
      <c r="G163" s="39">
        <v>1</v>
      </c>
      <c r="H163" s="39">
        <v>24</v>
      </c>
      <c r="I163" s="40">
        <v>53030</v>
      </c>
      <c r="J163" s="40">
        <v>75498</v>
      </c>
      <c r="K163" s="40">
        <v>0</v>
      </c>
      <c r="L163" s="40">
        <v>128528</v>
      </c>
      <c r="M163" s="51"/>
      <c r="N163" s="51"/>
    </row>
    <row r="164" spans="1:14" s="26" customFormat="1" ht="24.75" customHeight="1">
      <c r="A164" s="44" t="s">
        <v>15</v>
      </c>
      <c r="B164" s="44" t="s">
        <v>16</v>
      </c>
      <c r="C164" s="44" t="s">
        <v>16</v>
      </c>
      <c r="D164" s="44" t="s">
        <v>23</v>
      </c>
      <c r="E164" s="44" t="s">
        <v>0</v>
      </c>
      <c r="F164" s="44" t="s">
        <v>279</v>
      </c>
      <c r="G164" s="44" t="s">
        <v>20</v>
      </c>
      <c r="H164" s="44">
        <v>12</v>
      </c>
      <c r="I164" s="271" t="s">
        <v>54</v>
      </c>
      <c r="J164" s="271" t="s">
        <v>22</v>
      </c>
      <c r="K164" s="271" t="s">
        <v>22</v>
      </c>
      <c r="L164" s="52" t="s">
        <v>54</v>
      </c>
      <c r="M164" s="175"/>
      <c r="N164" s="175"/>
    </row>
    <row r="165" spans="1:14" s="26" customFormat="1" ht="24.75" customHeight="1">
      <c r="A165" s="44" t="s">
        <v>15</v>
      </c>
      <c r="B165" s="44" t="s">
        <v>16</v>
      </c>
      <c r="C165" s="44" t="s">
        <v>16</v>
      </c>
      <c r="D165" s="44" t="s">
        <v>23</v>
      </c>
      <c r="E165" s="44" t="s">
        <v>0</v>
      </c>
      <c r="F165" s="44" t="s">
        <v>280</v>
      </c>
      <c r="G165" s="44" t="s">
        <v>20</v>
      </c>
      <c r="H165" s="44">
        <v>12</v>
      </c>
      <c r="I165" s="271" t="s">
        <v>53</v>
      </c>
      <c r="J165" s="271" t="s">
        <v>22</v>
      </c>
      <c r="K165" s="271" t="s">
        <v>22</v>
      </c>
      <c r="L165" s="52" t="s">
        <v>53</v>
      </c>
      <c r="M165" s="177"/>
      <c r="N165" s="177"/>
    </row>
    <row r="166" spans="1:14" s="26" customFormat="1" ht="24.75" customHeight="1">
      <c r="A166" s="44" t="s">
        <v>15</v>
      </c>
      <c r="B166" s="44" t="s">
        <v>16</v>
      </c>
      <c r="C166" s="44" t="s">
        <v>16</v>
      </c>
      <c r="D166" s="44" t="s">
        <v>18</v>
      </c>
      <c r="E166" s="44" t="s">
        <v>0</v>
      </c>
      <c r="F166" s="44" t="s">
        <v>281</v>
      </c>
      <c r="G166" s="44" t="s">
        <v>20</v>
      </c>
      <c r="H166" s="44">
        <v>12</v>
      </c>
      <c r="I166" s="271" t="s">
        <v>24</v>
      </c>
      <c r="J166" s="271" t="s">
        <v>22</v>
      </c>
      <c r="K166" s="271" t="s">
        <v>22</v>
      </c>
      <c r="L166" s="52" t="s">
        <v>24</v>
      </c>
      <c r="M166" s="100"/>
      <c r="N166" s="100"/>
    </row>
    <row r="167" spans="1:14" s="26" customFormat="1" ht="24.75" customHeight="1">
      <c r="A167" s="44" t="s">
        <v>15</v>
      </c>
      <c r="B167" s="44" t="s">
        <v>16</v>
      </c>
      <c r="C167" s="44" t="s">
        <v>16</v>
      </c>
      <c r="D167" s="44" t="s">
        <v>18</v>
      </c>
      <c r="E167" s="44" t="s">
        <v>0</v>
      </c>
      <c r="F167" s="44" t="s">
        <v>282</v>
      </c>
      <c r="G167" s="44" t="s">
        <v>20</v>
      </c>
      <c r="H167" s="44">
        <v>12</v>
      </c>
      <c r="I167" s="271" t="s">
        <v>82</v>
      </c>
      <c r="J167" s="271" t="s">
        <v>22</v>
      </c>
      <c r="K167" s="271" t="s">
        <v>22</v>
      </c>
      <c r="L167" s="52" t="s">
        <v>82</v>
      </c>
      <c r="M167" s="121"/>
      <c r="N167" s="121"/>
    </row>
    <row r="168" spans="1:14" s="26" customFormat="1" ht="24.75" customHeight="1">
      <c r="A168" s="44" t="s">
        <v>15</v>
      </c>
      <c r="B168" s="44" t="s">
        <v>16</v>
      </c>
      <c r="C168" s="44" t="s">
        <v>56</v>
      </c>
      <c r="D168" s="44" t="s">
        <v>18</v>
      </c>
      <c r="E168" s="44" t="s">
        <v>191</v>
      </c>
      <c r="F168" s="44" t="s">
        <v>283</v>
      </c>
      <c r="G168" s="44" t="s">
        <v>25</v>
      </c>
      <c r="H168" s="44">
        <v>12</v>
      </c>
      <c r="I168" s="271" t="s">
        <v>108</v>
      </c>
      <c r="J168" s="271" t="s">
        <v>22</v>
      </c>
      <c r="K168" s="271" t="s">
        <v>22</v>
      </c>
      <c r="L168" s="52" t="s">
        <v>108</v>
      </c>
      <c r="M168" s="178"/>
      <c r="N168" s="178"/>
    </row>
    <row r="169" spans="1:14" s="26" customFormat="1" ht="24.75" customHeight="1">
      <c r="A169" s="44" t="s">
        <v>15</v>
      </c>
      <c r="B169" s="44" t="s">
        <v>16</v>
      </c>
      <c r="C169" s="44" t="s">
        <v>56</v>
      </c>
      <c r="D169" s="44" t="s">
        <v>18</v>
      </c>
      <c r="E169" s="44" t="s">
        <v>191</v>
      </c>
      <c r="F169" s="44" t="s">
        <v>284</v>
      </c>
      <c r="G169" s="44" t="s">
        <v>25</v>
      </c>
      <c r="H169" s="44">
        <v>12</v>
      </c>
      <c r="I169" s="271" t="s">
        <v>109</v>
      </c>
      <c r="J169" s="271" t="s">
        <v>22</v>
      </c>
      <c r="K169" s="271" t="s">
        <v>22</v>
      </c>
      <c r="L169" s="52" t="s">
        <v>109</v>
      </c>
      <c r="M169" s="179"/>
      <c r="N169" s="179"/>
    </row>
    <row r="170" spans="1:14" s="26" customFormat="1" ht="24.75" customHeight="1">
      <c r="A170" s="44" t="s">
        <v>15</v>
      </c>
      <c r="B170" s="44" t="s">
        <v>16</v>
      </c>
      <c r="C170" s="44" t="s">
        <v>56</v>
      </c>
      <c r="D170" s="44" t="s">
        <v>18</v>
      </c>
      <c r="E170" s="44" t="s">
        <v>367</v>
      </c>
      <c r="F170" s="44" t="s">
        <v>285</v>
      </c>
      <c r="G170" s="44" t="s">
        <v>25</v>
      </c>
      <c r="H170" s="44">
        <v>12</v>
      </c>
      <c r="I170" s="271" t="s">
        <v>55</v>
      </c>
      <c r="J170" s="271" t="s">
        <v>22</v>
      </c>
      <c r="K170" s="271" t="s">
        <v>22</v>
      </c>
      <c r="L170" s="52" t="s">
        <v>55</v>
      </c>
      <c r="M170" s="180"/>
      <c r="N170" s="180"/>
    </row>
    <row r="171" spans="1:14" s="26" customFormat="1" ht="24.75" customHeight="1">
      <c r="A171" s="44" t="s">
        <v>15</v>
      </c>
      <c r="B171" s="44" t="s">
        <v>16</v>
      </c>
      <c r="C171" s="44" t="s">
        <v>56</v>
      </c>
      <c r="D171" s="44" t="s">
        <v>18</v>
      </c>
      <c r="E171" s="44" t="s">
        <v>367</v>
      </c>
      <c r="F171" s="44" t="s">
        <v>286</v>
      </c>
      <c r="G171" s="44" t="s">
        <v>20</v>
      </c>
      <c r="H171" s="44">
        <v>12</v>
      </c>
      <c r="I171" s="271" t="s">
        <v>61</v>
      </c>
      <c r="J171" s="271" t="s">
        <v>22</v>
      </c>
      <c r="K171" s="271" t="s">
        <v>22</v>
      </c>
      <c r="L171" s="52" t="s">
        <v>61</v>
      </c>
      <c r="M171" s="181"/>
      <c r="N171" s="181"/>
    </row>
    <row r="172" spans="1:14" s="26" customFormat="1" ht="24.75" customHeight="1">
      <c r="A172" s="44" t="s">
        <v>15</v>
      </c>
      <c r="B172" s="44" t="s">
        <v>16</v>
      </c>
      <c r="C172" s="44" t="s">
        <v>56</v>
      </c>
      <c r="D172" s="44" t="s">
        <v>18</v>
      </c>
      <c r="E172" s="44" t="s">
        <v>367</v>
      </c>
      <c r="F172" s="44" t="s">
        <v>287</v>
      </c>
      <c r="G172" s="44" t="s">
        <v>20</v>
      </c>
      <c r="H172" s="44">
        <v>12</v>
      </c>
      <c r="I172" s="271" t="s">
        <v>110</v>
      </c>
      <c r="J172" s="271" t="s">
        <v>22</v>
      </c>
      <c r="K172" s="271" t="s">
        <v>22</v>
      </c>
      <c r="L172" s="52" t="s">
        <v>110</v>
      </c>
      <c r="M172" s="182"/>
      <c r="N172" s="182"/>
    </row>
    <row r="173" spans="1:14" s="26" customFormat="1" ht="24.75" customHeight="1">
      <c r="A173" s="44" t="s">
        <v>15</v>
      </c>
      <c r="B173" s="44" t="s">
        <v>16</v>
      </c>
      <c r="C173" s="44" t="s">
        <v>16</v>
      </c>
      <c r="D173" s="44" t="s">
        <v>18</v>
      </c>
      <c r="E173" s="44" t="s">
        <v>367</v>
      </c>
      <c r="F173" s="44" t="s">
        <v>288</v>
      </c>
      <c r="G173" s="44" t="s">
        <v>20</v>
      </c>
      <c r="H173" s="44">
        <v>12</v>
      </c>
      <c r="I173" s="271" t="s">
        <v>72</v>
      </c>
      <c r="J173" s="271" t="s">
        <v>22</v>
      </c>
      <c r="K173" s="271" t="s">
        <v>22</v>
      </c>
      <c r="L173" s="52" t="s">
        <v>72</v>
      </c>
      <c r="M173" s="183"/>
      <c r="N173" s="183"/>
    </row>
    <row r="174" spans="1:14" s="26" customFormat="1" ht="24.75" customHeight="1">
      <c r="A174" s="44" t="s">
        <v>15</v>
      </c>
      <c r="B174" s="44" t="s">
        <v>16</v>
      </c>
      <c r="C174" s="44" t="s">
        <v>16</v>
      </c>
      <c r="D174" s="44" t="s">
        <v>18</v>
      </c>
      <c r="E174" s="44" t="s">
        <v>367</v>
      </c>
      <c r="F174" s="44" t="s">
        <v>289</v>
      </c>
      <c r="G174" s="44" t="s">
        <v>20</v>
      </c>
      <c r="H174" s="44">
        <v>12</v>
      </c>
      <c r="I174" s="271" t="s">
        <v>63</v>
      </c>
      <c r="J174" s="271" t="s">
        <v>22</v>
      </c>
      <c r="K174" s="271" t="s">
        <v>22</v>
      </c>
      <c r="L174" s="52" t="s">
        <v>63</v>
      </c>
      <c r="M174" s="185"/>
      <c r="N174" s="185"/>
    </row>
    <row r="175" spans="1:14" s="26" customFormat="1" ht="24.75" customHeight="1">
      <c r="A175" s="44" t="s">
        <v>15</v>
      </c>
      <c r="B175" s="44" t="s">
        <v>16</v>
      </c>
      <c r="C175" s="44" t="s">
        <v>56</v>
      </c>
      <c r="D175" s="44" t="s">
        <v>23</v>
      </c>
      <c r="E175" s="44" t="s">
        <v>0</v>
      </c>
      <c r="F175" s="44" t="s">
        <v>161</v>
      </c>
      <c r="G175" s="44" t="s">
        <v>20</v>
      </c>
      <c r="H175" s="44">
        <v>12</v>
      </c>
      <c r="I175" s="271" t="s">
        <v>47</v>
      </c>
      <c r="J175" s="271" t="s">
        <v>22</v>
      </c>
      <c r="K175" s="271" t="s">
        <v>22</v>
      </c>
      <c r="L175" s="52" t="s">
        <v>47</v>
      </c>
      <c r="M175" s="136"/>
      <c r="N175" s="136"/>
    </row>
    <row r="176" spans="1:14" s="26" customFormat="1" ht="24.75" customHeight="1">
      <c r="A176" s="25" t="s">
        <v>15</v>
      </c>
      <c r="B176" s="25" t="s">
        <v>16</v>
      </c>
      <c r="C176" s="25" t="s">
        <v>16</v>
      </c>
      <c r="D176" s="24" t="s">
        <v>23</v>
      </c>
      <c r="E176" s="24" t="s">
        <v>425</v>
      </c>
      <c r="F176" s="44" t="s">
        <v>426</v>
      </c>
      <c r="G176" s="25">
        <v>1</v>
      </c>
      <c r="H176" s="24">
        <v>48</v>
      </c>
      <c r="I176" s="48">
        <v>525000</v>
      </c>
      <c r="J176" s="48">
        <v>700000</v>
      </c>
      <c r="K176" s="48">
        <v>875000</v>
      </c>
      <c r="L176" s="48">
        <f>SUM(I176:K176)</f>
        <v>2100000</v>
      </c>
      <c r="M176" s="27"/>
      <c r="N176" s="51"/>
    </row>
    <row r="177" spans="1:14" s="26" customFormat="1" ht="24.75" customHeight="1">
      <c r="A177" s="44" t="s">
        <v>15</v>
      </c>
      <c r="B177" s="44">
        <v>2021</v>
      </c>
      <c r="C177" s="44">
        <v>2021</v>
      </c>
      <c r="D177" s="44" t="s">
        <v>23</v>
      </c>
      <c r="E177" s="44">
        <v>50212000</v>
      </c>
      <c r="F177" s="44" t="s">
        <v>290</v>
      </c>
      <c r="G177" s="44" t="s">
        <v>20</v>
      </c>
      <c r="H177" s="44" t="s">
        <v>59</v>
      </c>
      <c r="I177" s="52">
        <v>3500000</v>
      </c>
      <c r="J177" s="52">
        <v>3500000</v>
      </c>
      <c r="K177" s="52">
        <v>3500000</v>
      </c>
      <c r="L177" s="52">
        <v>10550000</v>
      </c>
      <c r="M177" s="187"/>
      <c r="N177" s="187"/>
    </row>
    <row r="178" spans="1:14" s="26" customFormat="1" ht="24.75" customHeight="1">
      <c r="A178" s="44" t="s">
        <v>15</v>
      </c>
      <c r="B178" s="44">
        <v>2021</v>
      </c>
      <c r="C178" s="44">
        <v>2020</v>
      </c>
      <c r="D178" s="44" t="s">
        <v>23</v>
      </c>
      <c r="E178" s="44">
        <v>50212000</v>
      </c>
      <c r="F178" s="44" t="s">
        <v>291</v>
      </c>
      <c r="G178" s="44" t="s">
        <v>20</v>
      </c>
      <c r="H178" s="44" t="s">
        <v>59</v>
      </c>
      <c r="I178" s="52">
        <v>355000</v>
      </c>
      <c r="J178" s="283">
        <v>1655000</v>
      </c>
      <c r="K178" s="283">
        <v>2955000</v>
      </c>
      <c r="L178" s="52">
        <v>4965000</v>
      </c>
      <c r="M178" s="188"/>
      <c r="N178" s="188"/>
    </row>
    <row r="179" spans="1:14" s="26" customFormat="1" ht="24.75" customHeight="1">
      <c r="A179" s="44" t="s">
        <v>15</v>
      </c>
      <c r="B179" s="44">
        <v>2020</v>
      </c>
      <c r="C179" s="44">
        <v>2020</v>
      </c>
      <c r="D179" s="44" t="s">
        <v>23</v>
      </c>
      <c r="E179" s="44">
        <v>50212000</v>
      </c>
      <c r="F179" s="44" t="s">
        <v>292</v>
      </c>
      <c r="G179" s="44" t="s">
        <v>20</v>
      </c>
      <c r="H179" s="44" t="s">
        <v>59</v>
      </c>
      <c r="I179" s="52">
        <v>3090000</v>
      </c>
      <c r="J179" s="52">
        <v>4120000</v>
      </c>
      <c r="K179" s="283">
        <v>8240000</v>
      </c>
      <c r="L179" s="52">
        <v>15450000</v>
      </c>
      <c r="M179" s="189"/>
      <c r="N179" s="189"/>
    </row>
    <row r="180" spans="1:14" s="26" customFormat="1" ht="24.75" customHeight="1">
      <c r="A180" s="44" t="s">
        <v>15</v>
      </c>
      <c r="B180" s="44" t="s">
        <v>16</v>
      </c>
      <c r="C180" s="44" t="s">
        <v>16</v>
      </c>
      <c r="D180" s="44" t="s">
        <v>18</v>
      </c>
      <c r="E180" s="44" t="s">
        <v>0</v>
      </c>
      <c r="F180" s="44" t="s">
        <v>293</v>
      </c>
      <c r="G180" s="44" t="s">
        <v>20</v>
      </c>
      <c r="H180" s="44">
        <v>12</v>
      </c>
      <c r="I180" s="271" t="s">
        <v>92</v>
      </c>
      <c r="J180" s="271" t="s">
        <v>22</v>
      </c>
      <c r="K180" s="271" t="s">
        <v>22</v>
      </c>
      <c r="L180" s="52" t="s">
        <v>92</v>
      </c>
      <c r="M180" s="74"/>
      <c r="N180" s="74"/>
    </row>
    <row r="181" spans="1:14" s="26" customFormat="1" ht="24.75" customHeight="1">
      <c r="A181" s="44" t="s">
        <v>15</v>
      </c>
      <c r="B181" s="44" t="s">
        <v>16</v>
      </c>
      <c r="C181" s="44" t="s">
        <v>56</v>
      </c>
      <c r="D181" s="44" t="s">
        <v>18</v>
      </c>
      <c r="E181" s="44" t="s">
        <v>0</v>
      </c>
      <c r="F181" s="44" t="s">
        <v>294</v>
      </c>
      <c r="G181" s="44" t="s">
        <v>20</v>
      </c>
      <c r="H181" s="44">
        <v>12</v>
      </c>
      <c r="I181" s="271" t="s">
        <v>98</v>
      </c>
      <c r="J181" s="271" t="s">
        <v>22</v>
      </c>
      <c r="K181" s="271" t="s">
        <v>22</v>
      </c>
      <c r="L181" s="52" t="s">
        <v>98</v>
      </c>
      <c r="M181" s="123"/>
      <c r="N181" s="123"/>
    </row>
    <row r="182" spans="1:14" s="26" customFormat="1" ht="24.75" customHeight="1">
      <c r="A182" s="44" t="s">
        <v>15</v>
      </c>
      <c r="B182" s="44" t="s">
        <v>16</v>
      </c>
      <c r="C182" s="44" t="s">
        <v>56</v>
      </c>
      <c r="D182" s="44" t="s">
        <v>18</v>
      </c>
      <c r="E182" s="44" t="s">
        <v>0</v>
      </c>
      <c r="F182" s="44" t="s">
        <v>295</v>
      </c>
      <c r="G182" s="44" t="s">
        <v>20</v>
      </c>
      <c r="H182" s="44" t="s">
        <v>59</v>
      </c>
      <c r="I182" s="271" t="s">
        <v>162</v>
      </c>
      <c r="J182" s="271" t="s">
        <v>162</v>
      </c>
      <c r="K182" s="271" t="s">
        <v>162</v>
      </c>
      <c r="L182" s="52" t="s">
        <v>163</v>
      </c>
      <c r="M182" s="186"/>
      <c r="N182" s="186"/>
    </row>
    <row r="183" spans="1:14" s="26" customFormat="1" ht="24.75" customHeight="1">
      <c r="A183" s="44" t="s">
        <v>15</v>
      </c>
      <c r="B183" s="44" t="s">
        <v>16</v>
      </c>
      <c r="C183" s="44" t="s">
        <v>16</v>
      </c>
      <c r="D183" s="44" t="s">
        <v>18</v>
      </c>
      <c r="E183" s="44" t="s">
        <v>0</v>
      </c>
      <c r="F183" s="44" t="s">
        <v>93</v>
      </c>
      <c r="G183" s="44" t="s">
        <v>20</v>
      </c>
      <c r="H183" s="44">
        <v>12</v>
      </c>
      <c r="I183" s="271" t="s">
        <v>60</v>
      </c>
      <c r="J183" s="271" t="s">
        <v>22</v>
      </c>
      <c r="K183" s="271" t="s">
        <v>22</v>
      </c>
      <c r="L183" s="52" t="s">
        <v>60</v>
      </c>
      <c r="M183" s="191"/>
      <c r="N183" s="191"/>
    </row>
    <row r="184" spans="1:14" s="26" customFormat="1" ht="24.75" customHeight="1">
      <c r="A184" s="44" t="s">
        <v>15</v>
      </c>
      <c r="B184" s="44" t="s">
        <v>16</v>
      </c>
      <c r="C184" s="44" t="s">
        <v>56</v>
      </c>
      <c r="D184" s="44" t="s">
        <v>18</v>
      </c>
      <c r="E184" s="44" t="s">
        <v>0</v>
      </c>
      <c r="F184" s="44" t="s">
        <v>93</v>
      </c>
      <c r="G184" s="44" t="s">
        <v>20</v>
      </c>
      <c r="H184" s="44">
        <v>12</v>
      </c>
      <c r="I184" s="271" t="s">
        <v>49</v>
      </c>
      <c r="J184" s="271" t="s">
        <v>22</v>
      </c>
      <c r="K184" s="271" t="s">
        <v>22</v>
      </c>
      <c r="L184" s="52" t="s">
        <v>49</v>
      </c>
      <c r="M184" s="193"/>
      <c r="N184" s="193"/>
    </row>
    <row r="185" spans="1:14" s="26" customFormat="1" ht="24.75" customHeight="1">
      <c r="A185" s="44" t="s">
        <v>15</v>
      </c>
      <c r="B185" s="44" t="s">
        <v>16</v>
      </c>
      <c r="C185" s="44">
        <v>2021</v>
      </c>
      <c r="D185" s="44" t="s">
        <v>18</v>
      </c>
      <c r="E185" s="44" t="s">
        <v>134</v>
      </c>
      <c r="F185" s="44" t="s">
        <v>296</v>
      </c>
      <c r="G185" s="44" t="s">
        <v>20</v>
      </c>
      <c r="H185" s="44">
        <v>12</v>
      </c>
      <c r="I185" s="52">
        <v>1644000</v>
      </c>
      <c r="J185" s="271" t="s">
        <v>22</v>
      </c>
      <c r="K185" s="271" t="s">
        <v>22</v>
      </c>
      <c r="L185" s="52">
        <v>1644000</v>
      </c>
      <c r="M185" s="194"/>
      <c r="N185" s="194"/>
    </row>
    <row r="186" spans="1:14" s="26" customFormat="1" ht="24.75" customHeight="1">
      <c r="A186" s="44" t="s">
        <v>15</v>
      </c>
      <c r="B186" s="44" t="s">
        <v>16</v>
      </c>
      <c r="C186" s="44" t="s">
        <v>16</v>
      </c>
      <c r="D186" s="44" t="s">
        <v>18</v>
      </c>
      <c r="E186" s="44" t="s">
        <v>132</v>
      </c>
      <c r="F186" s="44" t="s">
        <v>297</v>
      </c>
      <c r="G186" s="44" t="s">
        <v>20</v>
      </c>
      <c r="H186" s="44">
        <v>12</v>
      </c>
      <c r="I186" s="271" t="s">
        <v>133</v>
      </c>
      <c r="J186" s="271" t="s">
        <v>22</v>
      </c>
      <c r="K186" s="271" t="s">
        <v>22</v>
      </c>
      <c r="L186" s="52" t="s">
        <v>133</v>
      </c>
      <c r="M186" s="195"/>
      <c r="N186" s="195"/>
    </row>
    <row r="187" spans="1:14" s="26" customFormat="1" ht="24.75" customHeight="1">
      <c r="A187" s="44" t="s">
        <v>15</v>
      </c>
      <c r="B187" s="44" t="s">
        <v>16</v>
      </c>
      <c r="C187" s="44" t="s">
        <v>56</v>
      </c>
      <c r="D187" s="44" t="s">
        <v>18</v>
      </c>
      <c r="E187" s="44" t="s">
        <v>132</v>
      </c>
      <c r="F187" s="44" t="s">
        <v>297</v>
      </c>
      <c r="G187" s="44" t="s">
        <v>20</v>
      </c>
      <c r="H187" s="44">
        <v>12</v>
      </c>
      <c r="I187" s="271" t="s">
        <v>133</v>
      </c>
      <c r="J187" s="271" t="s">
        <v>22</v>
      </c>
      <c r="K187" s="271" t="s">
        <v>22</v>
      </c>
      <c r="L187" s="52" t="s">
        <v>133</v>
      </c>
      <c r="M187" s="196"/>
      <c r="N187" s="196"/>
    </row>
    <row r="188" spans="1:14" s="26" customFormat="1" ht="24.75" customHeight="1">
      <c r="A188" s="44" t="s">
        <v>15</v>
      </c>
      <c r="B188" s="44" t="s">
        <v>16</v>
      </c>
      <c r="C188" s="44" t="s">
        <v>56</v>
      </c>
      <c r="D188" s="44" t="s">
        <v>23</v>
      </c>
      <c r="E188" s="44" t="s">
        <v>0</v>
      </c>
      <c r="F188" s="44" t="s">
        <v>298</v>
      </c>
      <c r="G188" s="44" t="s">
        <v>20</v>
      </c>
      <c r="H188" s="44">
        <v>12</v>
      </c>
      <c r="I188" s="271" t="s">
        <v>57</v>
      </c>
      <c r="J188" s="271" t="s">
        <v>22</v>
      </c>
      <c r="K188" s="271" t="s">
        <v>22</v>
      </c>
      <c r="L188" s="52" t="s">
        <v>57</v>
      </c>
      <c r="M188" s="198"/>
      <c r="N188" s="198"/>
    </row>
    <row r="189" spans="1:14" s="26" customFormat="1" ht="24.75" customHeight="1">
      <c r="A189" s="25" t="s">
        <v>15</v>
      </c>
      <c r="B189" s="25" t="s">
        <v>16</v>
      </c>
      <c r="C189" s="25" t="s">
        <v>16</v>
      </c>
      <c r="D189" s="25" t="s">
        <v>23</v>
      </c>
      <c r="E189" s="25" t="s">
        <v>0</v>
      </c>
      <c r="F189" s="25" t="s">
        <v>518</v>
      </c>
      <c r="G189" s="25" t="s">
        <v>20</v>
      </c>
      <c r="H189" s="25">
        <v>24</v>
      </c>
      <c r="I189" s="31" t="s">
        <v>519</v>
      </c>
      <c r="J189" s="31" t="s">
        <v>54</v>
      </c>
      <c r="K189" s="31" t="s">
        <v>22</v>
      </c>
      <c r="L189" s="31">
        <v>1229508.8</v>
      </c>
      <c r="M189" s="51"/>
      <c r="N189" s="51"/>
    </row>
    <row r="190" spans="1:14" s="26" customFormat="1" ht="24.75" customHeight="1">
      <c r="A190" s="44" t="s">
        <v>15</v>
      </c>
      <c r="B190" s="44" t="s">
        <v>16</v>
      </c>
      <c r="C190" s="44" t="s">
        <v>16</v>
      </c>
      <c r="D190" s="44" t="s">
        <v>23</v>
      </c>
      <c r="E190" s="44" t="s">
        <v>164</v>
      </c>
      <c r="F190" s="44" t="s">
        <v>299</v>
      </c>
      <c r="G190" s="44" t="s">
        <v>20</v>
      </c>
      <c r="H190" s="44">
        <v>12</v>
      </c>
      <c r="I190" s="271" t="s">
        <v>166</v>
      </c>
      <c r="J190" s="271" t="s">
        <v>22</v>
      </c>
      <c r="K190" s="271" t="s">
        <v>22</v>
      </c>
      <c r="L190" s="52" t="s">
        <v>166</v>
      </c>
      <c r="M190" s="199"/>
      <c r="N190" s="199"/>
    </row>
    <row r="191" spans="1:14" s="26" customFormat="1" ht="24.75" customHeight="1">
      <c r="A191" s="44" t="s">
        <v>15</v>
      </c>
      <c r="B191" s="44" t="s">
        <v>16</v>
      </c>
      <c r="C191" s="44" t="s">
        <v>56</v>
      </c>
      <c r="D191" s="44" t="s">
        <v>23</v>
      </c>
      <c r="E191" s="44" t="s">
        <v>164</v>
      </c>
      <c r="F191" s="44" t="s">
        <v>299</v>
      </c>
      <c r="G191" s="44" t="s">
        <v>20</v>
      </c>
      <c r="H191" s="44">
        <v>12</v>
      </c>
      <c r="I191" s="271" t="s">
        <v>165</v>
      </c>
      <c r="J191" s="271" t="s">
        <v>22</v>
      </c>
      <c r="K191" s="271" t="s">
        <v>22</v>
      </c>
      <c r="L191" s="52" t="s">
        <v>165</v>
      </c>
      <c r="M191" s="164"/>
      <c r="N191" s="164"/>
    </row>
    <row r="192" spans="1:14" s="26" customFormat="1" ht="24.75" customHeight="1">
      <c r="A192" s="44" t="s">
        <v>15</v>
      </c>
      <c r="B192" s="44" t="s">
        <v>16</v>
      </c>
      <c r="C192" s="44" t="s">
        <v>56</v>
      </c>
      <c r="D192" s="44" t="s">
        <v>23</v>
      </c>
      <c r="E192" s="44" t="s">
        <v>164</v>
      </c>
      <c r="F192" s="44" t="s">
        <v>299</v>
      </c>
      <c r="G192" s="44" t="s">
        <v>20</v>
      </c>
      <c r="H192" s="44">
        <v>12</v>
      </c>
      <c r="I192" s="271" t="s">
        <v>168</v>
      </c>
      <c r="J192" s="271" t="s">
        <v>22</v>
      </c>
      <c r="K192" s="271" t="s">
        <v>22</v>
      </c>
      <c r="L192" s="52" t="s">
        <v>168</v>
      </c>
      <c r="M192" s="167"/>
      <c r="N192" s="167"/>
    </row>
    <row r="193" spans="1:14" s="26" customFormat="1" ht="24.75" customHeight="1">
      <c r="A193" s="44" t="s">
        <v>15</v>
      </c>
      <c r="B193" s="44" t="s">
        <v>16</v>
      </c>
      <c r="C193" s="44" t="s">
        <v>56</v>
      </c>
      <c r="D193" s="44" t="s">
        <v>23</v>
      </c>
      <c r="E193" s="44" t="s">
        <v>164</v>
      </c>
      <c r="F193" s="44" t="s">
        <v>299</v>
      </c>
      <c r="G193" s="44" t="s">
        <v>20</v>
      </c>
      <c r="H193" s="44">
        <v>12</v>
      </c>
      <c r="I193" s="271" t="s">
        <v>167</v>
      </c>
      <c r="J193" s="271" t="s">
        <v>22</v>
      </c>
      <c r="K193" s="271" t="s">
        <v>22</v>
      </c>
      <c r="L193" s="52" t="s">
        <v>167</v>
      </c>
      <c r="M193" s="169"/>
      <c r="N193" s="169"/>
    </row>
    <row r="194" spans="1:14" s="26" customFormat="1" ht="24.75" customHeight="1">
      <c r="A194" s="44" t="s">
        <v>15</v>
      </c>
      <c r="B194" s="44" t="s">
        <v>16</v>
      </c>
      <c r="C194" s="44" t="s">
        <v>16</v>
      </c>
      <c r="D194" s="44" t="s">
        <v>23</v>
      </c>
      <c r="E194" s="44" t="s">
        <v>0</v>
      </c>
      <c r="F194" s="44" t="s">
        <v>300</v>
      </c>
      <c r="G194" s="44" t="s">
        <v>20</v>
      </c>
      <c r="H194" s="44">
        <v>12</v>
      </c>
      <c r="I194" s="271" t="s">
        <v>125</v>
      </c>
      <c r="J194" s="271" t="s">
        <v>22</v>
      </c>
      <c r="K194" s="271" t="s">
        <v>22</v>
      </c>
      <c r="L194" s="52" t="s">
        <v>125</v>
      </c>
      <c r="M194" s="201"/>
      <c r="N194" s="201"/>
    </row>
    <row r="195" spans="1:14" s="26" customFormat="1" ht="24.75" customHeight="1">
      <c r="A195" s="44" t="s">
        <v>15</v>
      </c>
      <c r="B195" s="44" t="s">
        <v>16</v>
      </c>
      <c r="C195" s="44" t="s">
        <v>16</v>
      </c>
      <c r="D195" s="44" t="s">
        <v>18</v>
      </c>
      <c r="E195" s="44" t="s">
        <v>192</v>
      </c>
      <c r="F195" s="44" t="s">
        <v>301</v>
      </c>
      <c r="G195" s="44" t="s">
        <v>20</v>
      </c>
      <c r="H195" s="44">
        <v>12</v>
      </c>
      <c r="I195" s="271" t="s">
        <v>37</v>
      </c>
      <c r="J195" s="271" t="s">
        <v>22</v>
      </c>
      <c r="K195" s="271" t="s">
        <v>22</v>
      </c>
      <c r="L195" s="52" t="s">
        <v>37</v>
      </c>
      <c r="M195" s="151"/>
      <c r="N195" s="151"/>
    </row>
    <row r="196" spans="1:14" s="26" customFormat="1" ht="24.75" customHeight="1">
      <c r="A196" s="44" t="s">
        <v>15</v>
      </c>
      <c r="B196" s="44" t="s">
        <v>16</v>
      </c>
      <c r="C196" s="44" t="s">
        <v>56</v>
      </c>
      <c r="D196" s="44" t="s">
        <v>18</v>
      </c>
      <c r="E196" s="44" t="s">
        <v>192</v>
      </c>
      <c r="F196" s="44" t="s">
        <v>301</v>
      </c>
      <c r="G196" s="44" t="s">
        <v>20</v>
      </c>
      <c r="H196" s="44">
        <v>12</v>
      </c>
      <c r="I196" s="271" t="s">
        <v>37</v>
      </c>
      <c r="J196" s="271" t="s">
        <v>22</v>
      </c>
      <c r="K196" s="271" t="s">
        <v>22</v>
      </c>
      <c r="L196" s="52" t="s">
        <v>37</v>
      </c>
      <c r="M196" s="190"/>
      <c r="N196" s="190"/>
    </row>
    <row r="197" spans="1:14" s="26" customFormat="1" ht="24.75" customHeight="1">
      <c r="A197" s="44" t="s">
        <v>15</v>
      </c>
      <c r="B197" s="44" t="s">
        <v>16</v>
      </c>
      <c r="C197" s="44" t="s">
        <v>56</v>
      </c>
      <c r="D197" s="44" t="s">
        <v>18</v>
      </c>
      <c r="E197" s="44" t="s">
        <v>192</v>
      </c>
      <c r="F197" s="44" t="s">
        <v>302</v>
      </c>
      <c r="G197" s="44" t="s">
        <v>20</v>
      </c>
      <c r="H197" s="44">
        <v>12</v>
      </c>
      <c r="I197" s="271" t="s">
        <v>27</v>
      </c>
      <c r="J197" s="271" t="s">
        <v>22</v>
      </c>
      <c r="K197" s="271" t="s">
        <v>22</v>
      </c>
      <c r="L197" s="52" t="s">
        <v>27</v>
      </c>
      <c r="M197" s="165"/>
      <c r="N197" s="165"/>
    </row>
    <row r="198" spans="1:14" s="26" customFormat="1" ht="24.75" customHeight="1">
      <c r="A198" s="44" t="s">
        <v>15</v>
      </c>
      <c r="B198" s="44" t="s">
        <v>16</v>
      </c>
      <c r="C198" s="44" t="s">
        <v>16</v>
      </c>
      <c r="D198" s="44" t="s">
        <v>18</v>
      </c>
      <c r="E198" s="44" t="s">
        <v>192</v>
      </c>
      <c r="F198" s="44" t="s">
        <v>302</v>
      </c>
      <c r="G198" s="44" t="s">
        <v>20</v>
      </c>
      <c r="H198" s="44">
        <v>12</v>
      </c>
      <c r="I198" s="271" t="s">
        <v>45</v>
      </c>
      <c r="J198" s="271" t="s">
        <v>22</v>
      </c>
      <c r="K198" s="271" t="s">
        <v>22</v>
      </c>
      <c r="L198" s="52" t="s">
        <v>45</v>
      </c>
      <c r="M198" s="202"/>
      <c r="N198" s="202"/>
    </row>
    <row r="199" spans="1:14" s="26" customFormat="1" ht="24.75" customHeight="1">
      <c r="A199" s="44" t="s">
        <v>15</v>
      </c>
      <c r="B199" s="44" t="s">
        <v>16</v>
      </c>
      <c r="C199" s="44" t="s">
        <v>56</v>
      </c>
      <c r="D199" s="44" t="s">
        <v>18</v>
      </c>
      <c r="E199" s="44" t="s">
        <v>192</v>
      </c>
      <c r="F199" s="44" t="s">
        <v>303</v>
      </c>
      <c r="G199" s="44" t="s">
        <v>20</v>
      </c>
      <c r="H199" s="44">
        <v>12</v>
      </c>
      <c r="I199" s="271" t="s">
        <v>118</v>
      </c>
      <c r="J199" s="271" t="s">
        <v>22</v>
      </c>
      <c r="K199" s="271" t="s">
        <v>22</v>
      </c>
      <c r="L199" s="52" t="s">
        <v>118</v>
      </c>
      <c r="M199" s="203"/>
      <c r="N199" s="203"/>
    </row>
    <row r="200" spans="1:14" s="26" customFormat="1" ht="24.75" customHeight="1">
      <c r="A200" s="44" t="s">
        <v>15</v>
      </c>
      <c r="B200" s="44" t="s">
        <v>16</v>
      </c>
      <c r="C200" s="44" t="s">
        <v>16</v>
      </c>
      <c r="D200" s="44" t="s">
        <v>18</v>
      </c>
      <c r="E200" s="44" t="s">
        <v>192</v>
      </c>
      <c r="F200" s="44" t="s">
        <v>303</v>
      </c>
      <c r="G200" s="44" t="s">
        <v>20</v>
      </c>
      <c r="H200" s="44">
        <v>12</v>
      </c>
      <c r="I200" s="271" t="s">
        <v>47</v>
      </c>
      <c r="J200" s="271" t="s">
        <v>22</v>
      </c>
      <c r="K200" s="271" t="s">
        <v>22</v>
      </c>
      <c r="L200" s="52" t="s">
        <v>47</v>
      </c>
      <c r="M200" s="141"/>
      <c r="N200" s="141"/>
    </row>
    <row r="201" spans="1:14" s="26" customFormat="1" ht="24.75" customHeight="1">
      <c r="A201" s="44" t="s">
        <v>15</v>
      </c>
      <c r="B201" s="44" t="s">
        <v>16</v>
      </c>
      <c r="C201" s="44" t="s">
        <v>16</v>
      </c>
      <c r="D201" s="44" t="s">
        <v>18</v>
      </c>
      <c r="E201" s="44" t="s">
        <v>192</v>
      </c>
      <c r="F201" s="44" t="s">
        <v>304</v>
      </c>
      <c r="G201" s="44" t="s">
        <v>20</v>
      </c>
      <c r="H201" s="44">
        <v>12</v>
      </c>
      <c r="I201" s="271" t="s">
        <v>73</v>
      </c>
      <c r="J201" s="271" t="s">
        <v>22</v>
      </c>
      <c r="K201" s="271" t="s">
        <v>22</v>
      </c>
      <c r="L201" s="52" t="s">
        <v>73</v>
      </c>
      <c r="M201" s="204"/>
      <c r="N201" s="204"/>
    </row>
    <row r="202" spans="1:14" s="26" customFormat="1" ht="24.75" customHeight="1">
      <c r="A202" s="44" t="s">
        <v>15</v>
      </c>
      <c r="B202" s="44" t="s">
        <v>16</v>
      </c>
      <c r="C202" s="44" t="s">
        <v>16</v>
      </c>
      <c r="D202" s="44" t="s">
        <v>18</v>
      </c>
      <c r="E202" s="44" t="s">
        <v>192</v>
      </c>
      <c r="F202" s="44" t="s">
        <v>305</v>
      </c>
      <c r="G202" s="44" t="s">
        <v>20</v>
      </c>
      <c r="H202" s="44">
        <v>12</v>
      </c>
      <c r="I202" s="271" t="s">
        <v>75</v>
      </c>
      <c r="J202" s="271" t="s">
        <v>22</v>
      </c>
      <c r="K202" s="271" t="s">
        <v>22</v>
      </c>
      <c r="L202" s="52" t="s">
        <v>75</v>
      </c>
      <c r="M202" s="205"/>
      <c r="N202" s="205"/>
    </row>
    <row r="203" spans="1:14" s="26" customFormat="1" ht="24.75" customHeight="1">
      <c r="A203" s="44" t="s">
        <v>15</v>
      </c>
      <c r="B203" s="44" t="s">
        <v>16</v>
      </c>
      <c r="C203" s="44" t="s">
        <v>56</v>
      </c>
      <c r="D203" s="44" t="s">
        <v>18</v>
      </c>
      <c r="E203" s="44" t="s">
        <v>192</v>
      </c>
      <c r="F203" s="44" t="s">
        <v>306</v>
      </c>
      <c r="G203" s="44" t="s">
        <v>20</v>
      </c>
      <c r="H203" s="44">
        <v>12</v>
      </c>
      <c r="I203" s="271" t="s">
        <v>111</v>
      </c>
      <c r="J203" s="271" t="s">
        <v>22</v>
      </c>
      <c r="K203" s="271" t="s">
        <v>22</v>
      </c>
      <c r="L203" s="52" t="s">
        <v>111</v>
      </c>
      <c r="M203" s="206"/>
      <c r="N203" s="206"/>
    </row>
    <row r="204" spans="1:14" s="26" customFormat="1" ht="24.75" customHeight="1">
      <c r="A204" s="44" t="s">
        <v>15</v>
      </c>
      <c r="B204" s="44" t="s">
        <v>16</v>
      </c>
      <c r="C204" s="44" t="s">
        <v>56</v>
      </c>
      <c r="D204" s="44" t="s">
        <v>18</v>
      </c>
      <c r="E204" s="44" t="s">
        <v>192</v>
      </c>
      <c r="F204" s="44" t="s">
        <v>307</v>
      </c>
      <c r="G204" s="44" t="s">
        <v>20</v>
      </c>
      <c r="H204" s="44">
        <v>12</v>
      </c>
      <c r="I204" s="271" t="s">
        <v>75</v>
      </c>
      <c r="J204" s="271" t="s">
        <v>22</v>
      </c>
      <c r="K204" s="271" t="s">
        <v>22</v>
      </c>
      <c r="L204" s="52" t="s">
        <v>75</v>
      </c>
      <c r="M204" s="207"/>
      <c r="N204" s="207"/>
    </row>
    <row r="205" spans="1:14" s="26" customFormat="1" ht="24.75" customHeight="1">
      <c r="A205" s="44" t="s">
        <v>15</v>
      </c>
      <c r="B205" s="44" t="s">
        <v>16</v>
      </c>
      <c r="C205" s="44">
        <v>2020</v>
      </c>
      <c r="D205" s="44" t="s">
        <v>18</v>
      </c>
      <c r="E205" s="44" t="s">
        <v>134</v>
      </c>
      <c r="F205" s="44" t="s">
        <v>308</v>
      </c>
      <c r="G205" s="44" t="s">
        <v>20</v>
      </c>
      <c r="H205" s="44">
        <v>12</v>
      </c>
      <c r="I205" s="52">
        <v>1750000</v>
      </c>
      <c r="J205" s="271" t="s">
        <v>22</v>
      </c>
      <c r="K205" s="271" t="s">
        <v>22</v>
      </c>
      <c r="L205" s="52">
        <v>1750000</v>
      </c>
      <c r="M205" s="208"/>
      <c r="N205" s="208"/>
    </row>
    <row r="206" spans="1:14" s="26" customFormat="1" ht="24.75" customHeight="1">
      <c r="A206" s="44" t="s">
        <v>15</v>
      </c>
      <c r="B206" s="44" t="s">
        <v>16</v>
      </c>
      <c r="C206" s="44" t="s">
        <v>16</v>
      </c>
      <c r="D206" s="44" t="s">
        <v>18</v>
      </c>
      <c r="E206" s="44" t="s">
        <v>169</v>
      </c>
      <c r="F206" s="44" t="s">
        <v>309</v>
      </c>
      <c r="G206" s="44" t="s">
        <v>144</v>
      </c>
      <c r="H206" s="44" t="s">
        <v>59</v>
      </c>
      <c r="I206" s="271" t="s">
        <v>49</v>
      </c>
      <c r="J206" s="271" t="s">
        <v>49</v>
      </c>
      <c r="K206" s="271" t="s">
        <v>49</v>
      </c>
      <c r="L206" s="52" t="s">
        <v>68</v>
      </c>
      <c r="M206" s="209"/>
      <c r="N206" s="209"/>
    </row>
    <row r="207" spans="1:14" s="26" customFormat="1" ht="24.75" customHeight="1">
      <c r="A207" s="44" t="s">
        <v>15</v>
      </c>
      <c r="B207" s="44" t="s">
        <v>16</v>
      </c>
      <c r="C207" s="44" t="s">
        <v>17</v>
      </c>
      <c r="D207" s="44" t="s">
        <v>18</v>
      </c>
      <c r="E207" s="44" t="s">
        <v>169</v>
      </c>
      <c r="F207" s="44" t="s">
        <v>310</v>
      </c>
      <c r="G207" s="44" t="s">
        <v>144</v>
      </c>
      <c r="H207" s="44" t="s">
        <v>88</v>
      </c>
      <c r="I207" s="271" t="s">
        <v>145</v>
      </c>
      <c r="J207" s="271" t="s">
        <v>146</v>
      </c>
      <c r="K207" s="271" t="s">
        <v>22</v>
      </c>
      <c r="L207" s="52" t="s">
        <v>147</v>
      </c>
      <c r="M207" s="210"/>
      <c r="N207" s="210"/>
    </row>
    <row r="208" spans="1:14" s="26" customFormat="1" ht="24.75" customHeight="1">
      <c r="A208" s="44" t="s">
        <v>15</v>
      </c>
      <c r="B208" s="44" t="s">
        <v>16</v>
      </c>
      <c r="C208" s="44" t="s">
        <v>56</v>
      </c>
      <c r="D208" s="44" t="s">
        <v>18</v>
      </c>
      <c r="E208" s="44" t="s">
        <v>101</v>
      </c>
      <c r="F208" s="44" t="s">
        <v>311</v>
      </c>
      <c r="G208" s="44" t="s">
        <v>20</v>
      </c>
      <c r="H208" s="44">
        <v>12</v>
      </c>
      <c r="I208" s="271" t="s">
        <v>102</v>
      </c>
      <c r="J208" s="271" t="s">
        <v>22</v>
      </c>
      <c r="K208" s="271" t="s">
        <v>22</v>
      </c>
      <c r="L208" s="52" t="s">
        <v>102</v>
      </c>
      <c r="M208" s="211"/>
      <c r="N208" s="211"/>
    </row>
    <row r="209" spans="1:14" s="26" customFormat="1" ht="24.75" customHeight="1">
      <c r="A209" s="44" t="s">
        <v>15</v>
      </c>
      <c r="B209" s="44" t="s">
        <v>16</v>
      </c>
      <c r="C209" s="44" t="s">
        <v>56</v>
      </c>
      <c r="D209" s="44" t="s">
        <v>18</v>
      </c>
      <c r="E209" s="44" t="s">
        <v>101</v>
      </c>
      <c r="F209" s="44" t="s">
        <v>312</v>
      </c>
      <c r="G209" s="44" t="s">
        <v>20</v>
      </c>
      <c r="H209" s="44">
        <v>12</v>
      </c>
      <c r="I209" s="271" t="s">
        <v>100</v>
      </c>
      <c r="J209" s="271" t="s">
        <v>22</v>
      </c>
      <c r="K209" s="271" t="s">
        <v>22</v>
      </c>
      <c r="L209" s="52" t="s">
        <v>100</v>
      </c>
      <c r="M209" s="212"/>
      <c r="N209" s="212"/>
    </row>
    <row r="210" spans="1:14" s="26" customFormat="1" ht="24.75" customHeight="1">
      <c r="A210" s="44" t="s">
        <v>15</v>
      </c>
      <c r="B210" s="44" t="s">
        <v>16</v>
      </c>
      <c r="C210" s="44" t="s">
        <v>56</v>
      </c>
      <c r="D210" s="44" t="s">
        <v>18</v>
      </c>
      <c r="E210" s="44" t="s">
        <v>0</v>
      </c>
      <c r="F210" s="44" t="s">
        <v>313</v>
      </c>
      <c r="G210" s="44" t="s">
        <v>20</v>
      </c>
      <c r="H210" s="44">
        <v>12</v>
      </c>
      <c r="I210" s="271" t="s">
        <v>35</v>
      </c>
      <c r="J210" s="271" t="s">
        <v>22</v>
      </c>
      <c r="K210" s="271" t="s">
        <v>22</v>
      </c>
      <c r="L210" s="52" t="s">
        <v>35</v>
      </c>
      <c r="M210" s="192"/>
      <c r="N210" s="192"/>
    </row>
    <row r="211" spans="1:14" s="26" customFormat="1" ht="24.75" customHeight="1">
      <c r="A211" s="25" t="s">
        <v>15</v>
      </c>
      <c r="B211" s="25" t="s">
        <v>16</v>
      </c>
      <c r="C211" s="25" t="s">
        <v>16</v>
      </c>
      <c r="D211" s="25" t="s">
        <v>18</v>
      </c>
      <c r="E211" s="47" t="s">
        <v>407</v>
      </c>
      <c r="F211" s="44" t="s">
        <v>418</v>
      </c>
      <c r="G211" s="25">
        <v>1</v>
      </c>
      <c r="H211" s="25">
        <v>12</v>
      </c>
      <c r="I211" s="31">
        <v>1082645</v>
      </c>
      <c r="J211" s="31">
        <v>0</v>
      </c>
      <c r="K211" s="31">
        <v>0</v>
      </c>
      <c r="L211" s="31">
        <v>1082645</v>
      </c>
      <c r="M211" s="27"/>
      <c r="N211" s="51"/>
    </row>
    <row r="212" spans="1:14" s="26" customFormat="1" ht="24.75" customHeight="1">
      <c r="A212" s="25" t="s">
        <v>15</v>
      </c>
      <c r="B212" s="25" t="s">
        <v>16</v>
      </c>
      <c r="C212" s="25" t="s">
        <v>16</v>
      </c>
      <c r="D212" s="25" t="s">
        <v>18</v>
      </c>
      <c r="E212" s="47" t="s">
        <v>407</v>
      </c>
      <c r="F212" s="44" t="s">
        <v>420</v>
      </c>
      <c r="G212" s="25" t="s">
        <v>20</v>
      </c>
      <c r="H212" s="25">
        <v>36</v>
      </c>
      <c r="I212" s="274" t="s">
        <v>421</v>
      </c>
      <c r="J212" s="274" t="s">
        <v>422</v>
      </c>
      <c r="K212" s="274" t="s">
        <v>423</v>
      </c>
      <c r="L212" s="31" t="s">
        <v>419</v>
      </c>
      <c r="M212" s="27"/>
      <c r="N212" s="51"/>
    </row>
    <row r="213" spans="1:14" s="26" customFormat="1" ht="24.75" customHeight="1">
      <c r="A213" s="25" t="s">
        <v>15</v>
      </c>
      <c r="B213" s="25" t="s">
        <v>16</v>
      </c>
      <c r="C213" s="25" t="s">
        <v>16</v>
      </c>
      <c r="D213" s="24" t="s">
        <v>392</v>
      </c>
      <c r="E213" s="24" t="s">
        <v>441</v>
      </c>
      <c r="F213" s="44" t="s">
        <v>442</v>
      </c>
      <c r="G213" s="25">
        <v>1</v>
      </c>
      <c r="H213" s="25">
        <v>48</v>
      </c>
      <c r="I213" s="31">
        <v>347295.08</v>
      </c>
      <c r="J213" s="31">
        <v>463059.84</v>
      </c>
      <c r="K213" s="31">
        <v>680698.57</v>
      </c>
      <c r="L213" s="31">
        <f>SUM(I213:K213)</f>
        <v>1491053.49</v>
      </c>
      <c r="M213" s="46"/>
      <c r="N213" s="214"/>
    </row>
    <row r="214" spans="1:14" s="26" customFormat="1" ht="24.75" customHeight="1">
      <c r="A214" s="44" t="s">
        <v>15</v>
      </c>
      <c r="B214" s="44" t="s">
        <v>16</v>
      </c>
      <c r="C214" s="44">
        <v>2022</v>
      </c>
      <c r="D214" s="39" t="s">
        <v>18</v>
      </c>
      <c r="E214" s="39" t="s">
        <v>396</v>
      </c>
      <c r="F214" s="44" t="s">
        <v>492</v>
      </c>
      <c r="G214" s="44" t="s">
        <v>20</v>
      </c>
      <c r="H214" s="39">
        <v>36</v>
      </c>
      <c r="I214" s="284">
        <v>0</v>
      </c>
      <c r="J214" s="284">
        <v>17072000</v>
      </c>
      <c r="K214" s="284" t="s">
        <v>22</v>
      </c>
      <c r="L214" s="284">
        <v>17072000</v>
      </c>
      <c r="M214" s="29" t="s">
        <v>491</v>
      </c>
      <c r="N214" s="38"/>
    </row>
    <row r="215" spans="1:14" s="26" customFormat="1" ht="24.75" customHeight="1">
      <c r="A215" s="44" t="s">
        <v>15</v>
      </c>
      <c r="B215" s="44">
        <v>2021</v>
      </c>
      <c r="C215" s="44">
        <v>2021</v>
      </c>
      <c r="D215" s="39" t="s">
        <v>18</v>
      </c>
      <c r="E215" s="39" t="s">
        <v>396</v>
      </c>
      <c r="F215" s="44" t="s">
        <v>484</v>
      </c>
      <c r="G215" s="44">
        <v>1</v>
      </c>
      <c r="H215" s="39">
        <v>36</v>
      </c>
      <c r="I215" s="52">
        <v>372287.5</v>
      </c>
      <c r="J215" s="52" t="s">
        <v>22</v>
      </c>
      <c r="K215" s="52" t="s">
        <v>22</v>
      </c>
      <c r="L215" s="52">
        <f>SUM(I215:K215)</f>
        <v>372287.5</v>
      </c>
      <c r="M215" s="29" t="s">
        <v>490</v>
      </c>
      <c r="N215" s="38"/>
    </row>
    <row r="216" spans="1:14" s="26" customFormat="1" ht="24.75" customHeight="1">
      <c r="A216" s="44" t="s">
        <v>15</v>
      </c>
      <c r="B216" s="44" t="s">
        <v>16</v>
      </c>
      <c r="C216" s="44">
        <v>2022</v>
      </c>
      <c r="D216" s="44" t="s">
        <v>18</v>
      </c>
      <c r="E216" s="9"/>
      <c r="F216" s="5" t="s">
        <v>585</v>
      </c>
      <c r="G216" s="9">
        <v>1</v>
      </c>
      <c r="H216" s="44">
        <v>36</v>
      </c>
      <c r="I216" s="279">
        <v>0</v>
      </c>
      <c r="J216" s="279">
        <v>26943083</v>
      </c>
      <c r="K216" s="279">
        <v>343667</v>
      </c>
      <c r="L216" s="279">
        <f>J216+K216</f>
        <v>27286750</v>
      </c>
      <c r="M216" s="257"/>
      <c r="N216" s="258"/>
    </row>
    <row r="217" spans="1:14" s="26" customFormat="1" ht="24.75" customHeight="1">
      <c r="A217" s="25" t="s">
        <v>15</v>
      </c>
      <c r="B217" s="25" t="s">
        <v>16</v>
      </c>
      <c r="C217" s="25" t="s">
        <v>16</v>
      </c>
      <c r="D217" s="25" t="s">
        <v>23</v>
      </c>
      <c r="E217" s="25" t="s">
        <v>0</v>
      </c>
      <c r="F217" s="25" t="s">
        <v>517</v>
      </c>
      <c r="G217" s="25" t="s">
        <v>20</v>
      </c>
      <c r="H217" s="25">
        <v>24</v>
      </c>
      <c r="I217" s="274">
        <v>0</v>
      </c>
      <c r="J217" s="274" t="s">
        <v>65</v>
      </c>
      <c r="K217" s="274" t="s">
        <v>65</v>
      </c>
      <c r="L217" s="31">
        <v>409836.07</v>
      </c>
      <c r="M217" s="51"/>
      <c r="N217" s="51"/>
    </row>
    <row r="218" spans="1:14" s="26" customFormat="1" ht="24.75" customHeight="1">
      <c r="A218" s="25" t="s">
        <v>15</v>
      </c>
      <c r="B218" s="25" t="s">
        <v>16</v>
      </c>
      <c r="C218" s="25" t="s">
        <v>16</v>
      </c>
      <c r="D218" s="25" t="s">
        <v>18</v>
      </c>
      <c r="E218" s="25" t="s">
        <v>407</v>
      </c>
      <c r="F218" s="44" t="s">
        <v>408</v>
      </c>
      <c r="G218" s="25" t="s">
        <v>20</v>
      </c>
      <c r="H218" s="25" t="s">
        <v>401</v>
      </c>
      <c r="I218" s="274" t="s">
        <v>406</v>
      </c>
      <c r="J218" s="274" t="s">
        <v>22</v>
      </c>
      <c r="K218" s="274" t="s">
        <v>22</v>
      </c>
      <c r="L218" s="31" t="s">
        <v>406</v>
      </c>
      <c r="M218" s="27"/>
      <c r="N218" s="51"/>
    </row>
    <row r="219" spans="1:14" s="26" customFormat="1" ht="24.75" customHeight="1">
      <c r="A219" s="25" t="s">
        <v>15</v>
      </c>
      <c r="B219" s="25" t="s">
        <v>16</v>
      </c>
      <c r="C219" s="25" t="s">
        <v>16</v>
      </c>
      <c r="D219" s="25" t="s">
        <v>18</v>
      </c>
      <c r="E219" s="25" t="s">
        <v>548</v>
      </c>
      <c r="F219" s="25" t="s">
        <v>515</v>
      </c>
      <c r="G219" s="25" t="s">
        <v>20</v>
      </c>
      <c r="H219" s="25">
        <v>12</v>
      </c>
      <c r="I219" s="274" t="s">
        <v>516</v>
      </c>
      <c r="J219" s="274" t="s">
        <v>22</v>
      </c>
      <c r="K219" s="274" t="s">
        <v>22</v>
      </c>
      <c r="L219" s="31" t="s">
        <v>516</v>
      </c>
      <c r="M219" s="51"/>
      <c r="N219" s="51"/>
    </row>
    <row r="220" spans="1:14" s="26" customFormat="1" ht="24.75" customHeight="1">
      <c r="A220" s="25" t="s">
        <v>15</v>
      </c>
      <c r="B220" s="25" t="s">
        <v>16</v>
      </c>
      <c r="C220" s="25" t="s">
        <v>16</v>
      </c>
      <c r="D220" s="25" t="s">
        <v>23</v>
      </c>
      <c r="E220" s="25" t="s">
        <v>523</v>
      </c>
      <c r="F220" s="25" t="s">
        <v>531</v>
      </c>
      <c r="G220" s="25" t="s">
        <v>20</v>
      </c>
      <c r="H220" s="25" t="s">
        <v>532</v>
      </c>
      <c r="I220" s="274" t="s">
        <v>533</v>
      </c>
      <c r="J220" s="274" t="s">
        <v>534</v>
      </c>
      <c r="K220" s="274" t="s">
        <v>535</v>
      </c>
      <c r="L220" s="31" t="s">
        <v>536</v>
      </c>
      <c r="M220" s="51"/>
      <c r="N220" s="51"/>
    </row>
    <row r="221" spans="1:14" s="26" customFormat="1" ht="24.75" customHeight="1">
      <c r="A221" s="25" t="s">
        <v>15</v>
      </c>
      <c r="B221" s="25" t="s">
        <v>16</v>
      </c>
      <c r="C221" s="25" t="s">
        <v>16</v>
      </c>
      <c r="D221" s="25" t="s">
        <v>23</v>
      </c>
      <c r="E221" s="25" t="s">
        <v>407</v>
      </c>
      <c r="F221" s="25" t="s">
        <v>504</v>
      </c>
      <c r="G221" s="25" t="s">
        <v>20</v>
      </c>
      <c r="H221" s="25" t="s">
        <v>175</v>
      </c>
      <c r="I221" s="274" t="s">
        <v>505</v>
      </c>
      <c r="J221" s="274" t="s">
        <v>506</v>
      </c>
      <c r="K221" s="274" t="s">
        <v>507</v>
      </c>
      <c r="L221" s="31" t="s">
        <v>508</v>
      </c>
      <c r="M221" s="51"/>
      <c r="N221" s="51"/>
    </row>
    <row r="222" spans="1:14" s="26" customFormat="1" ht="24.75" customHeight="1">
      <c r="A222" s="25" t="s">
        <v>15</v>
      </c>
      <c r="B222" s="25" t="s">
        <v>16</v>
      </c>
      <c r="C222" s="25" t="s">
        <v>509</v>
      </c>
      <c r="D222" s="25" t="s">
        <v>23</v>
      </c>
      <c r="E222" s="25" t="s">
        <v>407</v>
      </c>
      <c r="F222" s="25" t="s">
        <v>510</v>
      </c>
      <c r="G222" s="25" t="s">
        <v>20</v>
      </c>
      <c r="H222" s="25" t="s">
        <v>176</v>
      </c>
      <c r="I222" s="274" t="s">
        <v>511</v>
      </c>
      <c r="J222" s="274" t="s">
        <v>512</v>
      </c>
      <c r="K222" s="274" t="s">
        <v>513</v>
      </c>
      <c r="L222" s="31" t="s">
        <v>514</v>
      </c>
      <c r="M222" s="51"/>
      <c r="N222" s="51"/>
    </row>
    <row r="223" spans="1:14" s="26" customFormat="1" ht="24.75" customHeight="1">
      <c r="A223" s="25" t="s">
        <v>15</v>
      </c>
      <c r="B223" s="25" t="s">
        <v>16</v>
      </c>
      <c r="C223" s="25" t="s">
        <v>16</v>
      </c>
      <c r="D223" s="25" t="s">
        <v>23</v>
      </c>
      <c r="E223" s="25" t="s">
        <v>410</v>
      </c>
      <c r="F223" s="44" t="s">
        <v>411</v>
      </c>
      <c r="G223" s="25" t="s">
        <v>20</v>
      </c>
      <c r="H223" s="54">
        <v>24</v>
      </c>
      <c r="I223" s="215">
        <v>631125</v>
      </c>
      <c r="J223" s="215">
        <v>749140.25</v>
      </c>
      <c r="K223" s="216">
        <v>184719.51</v>
      </c>
      <c r="L223" s="48">
        <f>I223+J223+K223</f>
        <v>1564984.76</v>
      </c>
      <c r="M223" s="27"/>
      <c r="N223" s="51"/>
    </row>
    <row r="224" spans="1:14" s="26" customFormat="1" ht="24.75" customHeight="1">
      <c r="A224" s="25" t="s">
        <v>15</v>
      </c>
      <c r="B224" s="25" t="s">
        <v>16</v>
      </c>
      <c r="C224" s="25" t="s">
        <v>16</v>
      </c>
      <c r="D224" s="25" t="s">
        <v>23</v>
      </c>
      <c r="E224" s="25" t="s">
        <v>412</v>
      </c>
      <c r="F224" s="44" t="s">
        <v>413</v>
      </c>
      <c r="G224" s="25" t="s">
        <v>20</v>
      </c>
      <c r="H224" s="25" t="s">
        <v>59</v>
      </c>
      <c r="I224" s="31">
        <v>94798.54</v>
      </c>
      <c r="J224" s="31">
        <v>379194.14</v>
      </c>
      <c r="K224" s="31">
        <v>663589.82</v>
      </c>
      <c r="L224" s="31">
        <f>SUM(I224:K224)</f>
        <v>1137582.5</v>
      </c>
      <c r="M224" s="27"/>
      <c r="N224" s="51"/>
    </row>
    <row r="225" spans="1:14" s="26" customFormat="1" ht="24.75" customHeight="1">
      <c r="A225" s="44" t="s">
        <v>15</v>
      </c>
      <c r="B225" s="44" t="s">
        <v>16</v>
      </c>
      <c r="C225" s="44" t="s">
        <v>16</v>
      </c>
      <c r="D225" s="44" t="s">
        <v>23</v>
      </c>
      <c r="E225" s="44" t="s">
        <v>194</v>
      </c>
      <c r="F225" s="44" t="s">
        <v>314</v>
      </c>
      <c r="G225" s="44" t="s">
        <v>20</v>
      </c>
      <c r="H225" s="44">
        <v>36</v>
      </c>
      <c r="I225" s="52">
        <v>0</v>
      </c>
      <c r="J225" s="52">
        <f>L225*0.3*0.5</f>
        <v>1476780</v>
      </c>
      <c r="K225" s="52">
        <f>L225-I225-J225</f>
        <v>8368420</v>
      </c>
      <c r="L225" s="52">
        <f>98452000*0.1</f>
        <v>9845200</v>
      </c>
      <c r="M225" s="217"/>
      <c r="N225" s="217"/>
    </row>
    <row r="226" spans="1:14" s="26" customFormat="1" ht="24.75" customHeight="1">
      <c r="A226" s="44" t="s">
        <v>15</v>
      </c>
      <c r="B226" s="44" t="s">
        <v>16</v>
      </c>
      <c r="C226" s="44" t="s">
        <v>16</v>
      </c>
      <c r="D226" s="44" t="s">
        <v>23</v>
      </c>
      <c r="E226" s="44" t="s">
        <v>194</v>
      </c>
      <c r="F226" s="44" t="s">
        <v>315</v>
      </c>
      <c r="G226" s="44" t="s">
        <v>20</v>
      </c>
      <c r="H226" s="44">
        <v>36</v>
      </c>
      <c r="I226" s="52">
        <v>0</v>
      </c>
      <c r="J226" s="52">
        <f>L226*0.5*0.3</f>
        <v>1530075</v>
      </c>
      <c r="K226" s="52">
        <f>L226-I226-J226</f>
        <v>8670425</v>
      </c>
      <c r="L226" s="52">
        <f>102005000*0.1</f>
        <v>10200500</v>
      </c>
      <c r="M226" s="218"/>
      <c r="N226" s="218"/>
    </row>
    <row r="227" spans="1:14" s="26" customFormat="1" ht="24.75" customHeight="1">
      <c r="A227" s="44" t="s">
        <v>15</v>
      </c>
      <c r="B227" s="44" t="s">
        <v>16</v>
      </c>
      <c r="C227" s="44" t="s">
        <v>16</v>
      </c>
      <c r="D227" s="44" t="s">
        <v>23</v>
      </c>
      <c r="E227" s="44" t="s">
        <v>194</v>
      </c>
      <c r="F227" s="44" t="s">
        <v>316</v>
      </c>
      <c r="G227" s="44" t="s">
        <v>20</v>
      </c>
      <c r="H227" s="44">
        <v>36</v>
      </c>
      <c r="I227" s="52">
        <v>0</v>
      </c>
      <c r="J227" s="52">
        <f>L227*0.3*0.5</f>
        <v>465000</v>
      </c>
      <c r="K227" s="52">
        <f>L227-I227-J227</f>
        <v>2635000</v>
      </c>
      <c r="L227" s="52">
        <f>31000000*0.1</f>
        <v>3100000</v>
      </c>
      <c r="M227" s="219"/>
      <c r="N227" s="219"/>
    </row>
    <row r="228" spans="1:14" s="26" customFormat="1" ht="24.75" customHeight="1">
      <c r="A228" s="44" t="s">
        <v>15</v>
      </c>
      <c r="B228" s="44" t="s">
        <v>16</v>
      </c>
      <c r="C228" s="44">
        <v>2021</v>
      </c>
      <c r="D228" s="44" t="s">
        <v>23</v>
      </c>
      <c r="E228" s="44" t="s">
        <v>194</v>
      </c>
      <c r="F228" s="44" t="s">
        <v>317</v>
      </c>
      <c r="G228" s="44">
        <v>1</v>
      </c>
      <c r="H228" s="44">
        <v>36</v>
      </c>
      <c r="I228" s="52">
        <f>L228*0.5*0.3</f>
        <v>184336.11000000002</v>
      </c>
      <c r="J228" s="52">
        <f>L228*0.5*0.7</f>
        <v>430117.59</v>
      </c>
      <c r="K228" s="52">
        <f>L228-I228-J228</f>
        <v>614453.7000000002</v>
      </c>
      <c r="L228" s="52">
        <f>12289074*0.1</f>
        <v>1228907.4000000001</v>
      </c>
      <c r="M228" s="220"/>
      <c r="N228" s="220"/>
    </row>
    <row r="229" spans="1:14" s="26" customFormat="1" ht="24.75" customHeight="1">
      <c r="A229" s="44" t="s">
        <v>15</v>
      </c>
      <c r="B229" s="44" t="s">
        <v>16</v>
      </c>
      <c r="C229" s="44">
        <v>2021</v>
      </c>
      <c r="D229" s="44" t="s">
        <v>23</v>
      </c>
      <c r="E229" s="44" t="s">
        <v>194</v>
      </c>
      <c r="F229" s="44" t="s">
        <v>318</v>
      </c>
      <c r="G229" s="44">
        <v>1</v>
      </c>
      <c r="H229" s="44">
        <v>36</v>
      </c>
      <c r="I229" s="52">
        <f>L229*0.5*0.3</f>
        <v>200244.15</v>
      </c>
      <c r="J229" s="52">
        <f>L229*0.5*0.7</f>
        <v>467236.35</v>
      </c>
      <c r="K229" s="52">
        <f>L229-I229-J229</f>
        <v>667480.5000000001</v>
      </c>
      <c r="L229" s="52">
        <f>13349610*0.1</f>
        <v>1334961</v>
      </c>
      <c r="M229" s="221"/>
      <c r="N229" s="221"/>
    </row>
    <row r="230" spans="1:14" s="26" customFormat="1" ht="24.75" customHeight="1">
      <c r="A230" s="44" t="s">
        <v>15</v>
      </c>
      <c r="B230" s="44" t="s">
        <v>16</v>
      </c>
      <c r="C230" s="44">
        <v>2021</v>
      </c>
      <c r="D230" s="44" t="s">
        <v>195</v>
      </c>
      <c r="E230" s="44" t="s">
        <v>194</v>
      </c>
      <c r="F230" s="44" t="s">
        <v>319</v>
      </c>
      <c r="G230" s="44">
        <v>1</v>
      </c>
      <c r="H230" s="44">
        <v>36</v>
      </c>
      <c r="I230" s="52">
        <v>0</v>
      </c>
      <c r="J230" s="52">
        <f>L230*0.3*0.5</f>
        <v>150000</v>
      </c>
      <c r="K230" s="52">
        <f>L230-I230-J230</f>
        <v>850000</v>
      </c>
      <c r="L230" s="52">
        <f>10000000*0.1</f>
        <v>1000000</v>
      </c>
      <c r="M230" s="222"/>
      <c r="N230" s="222"/>
    </row>
    <row r="231" spans="1:14" s="26" customFormat="1" ht="24.75" customHeight="1">
      <c r="A231" s="44" t="s">
        <v>15</v>
      </c>
      <c r="B231" s="44" t="s">
        <v>16</v>
      </c>
      <c r="C231" s="44">
        <v>2021</v>
      </c>
      <c r="D231" s="44" t="s">
        <v>195</v>
      </c>
      <c r="E231" s="44" t="s">
        <v>194</v>
      </c>
      <c r="F231" s="44" t="s">
        <v>320</v>
      </c>
      <c r="G231" s="44">
        <v>1</v>
      </c>
      <c r="H231" s="44">
        <v>36</v>
      </c>
      <c r="I231" s="52">
        <f>L231*0.5*0.3</f>
        <v>238173</v>
      </c>
      <c r="J231" s="52">
        <f>L231*0.4*0.5</f>
        <v>317564</v>
      </c>
      <c r="K231" s="52">
        <f>L231-I231-J231</f>
        <v>1032083</v>
      </c>
      <c r="L231" s="52">
        <f>15878200*0.1</f>
        <v>1587820</v>
      </c>
      <c r="M231" s="223"/>
      <c r="N231" s="223"/>
    </row>
    <row r="232" spans="1:14" s="26" customFormat="1" ht="24.75" customHeight="1">
      <c r="A232" s="44" t="s">
        <v>15</v>
      </c>
      <c r="B232" s="44" t="s">
        <v>16</v>
      </c>
      <c r="C232" s="44" t="s">
        <v>16</v>
      </c>
      <c r="D232" s="44" t="s">
        <v>23</v>
      </c>
      <c r="E232" s="44" t="s">
        <v>194</v>
      </c>
      <c r="F232" s="44" t="s">
        <v>321</v>
      </c>
      <c r="G232" s="44" t="s">
        <v>20</v>
      </c>
      <c r="H232" s="44">
        <v>36</v>
      </c>
      <c r="I232" s="52">
        <f>L232*0.3*0.5</f>
        <v>180000</v>
      </c>
      <c r="J232" s="52">
        <f>L232*0.7*0.5</f>
        <v>420000</v>
      </c>
      <c r="K232" s="52">
        <f>L232-I232-J232</f>
        <v>600000</v>
      </c>
      <c r="L232" s="52">
        <v>1200000</v>
      </c>
      <c r="M232" s="224"/>
      <c r="N232" s="224"/>
    </row>
    <row r="233" spans="1:14" s="26" customFormat="1" ht="24.75" customHeight="1">
      <c r="A233" s="44" t="s">
        <v>15</v>
      </c>
      <c r="B233" s="44" t="s">
        <v>16</v>
      </c>
      <c r="C233" s="44" t="s">
        <v>16</v>
      </c>
      <c r="D233" s="44" t="s">
        <v>23</v>
      </c>
      <c r="E233" s="44" t="s">
        <v>194</v>
      </c>
      <c r="F233" s="44" t="s">
        <v>558</v>
      </c>
      <c r="G233" s="44" t="s">
        <v>20</v>
      </c>
      <c r="H233" s="44">
        <v>36</v>
      </c>
      <c r="I233" s="52">
        <v>0</v>
      </c>
      <c r="J233" s="52">
        <f>L233*0.3*0.5</f>
        <v>578970</v>
      </c>
      <c r="K233" s="52">
        <f>L233-I233-J233</f>
        <v>3280830</v>
      </c>
      <c r="L233" s="52">
        <f>38598000*0.1</f>
        <v>3859800</v>
      </c>
      <c r="M233" s="230"/>
      <c r="N233" s="230"/>
    </row>
    <row r="234" spans="1:14" s="26" customFormat="1" ht="24.75" customHeight="1">
      <c r="A234" s="44" t="s">
        <v>15</v>
      </c>
      <c r="B234" s="44" t="s">
        <v>16</v>
      </c>
      <c r="C234" s="44">
        <v>2021</v>
      </c>
      <c r="D234" s="44" t="s">
        <v>23</v>
      </c>
      <c r="E234" s="44" t="s">
        <v>194</v>
      </c>
      <c r="F234" s="44" t="s">
        <v>322</v>
      </c>
      <c r="G234" s="44" t="s">
        <v>20</v>
      </c>
      <c r="H234" s="44">
        <v>36</v>
      </c>
      <c r="I234" s="52">
        <f>(515520+270000)*1.22</f>
        <v>958334.4</v>
      </c>
      <c r="J234" s="52">
        <f>L234*0.5*0.3</f>
        <v>372000</v>
      </c>
      <c r="K234" s="52">
        <f>L234-I234-J234</f>
        <v>1149665.6</v>
      </c>
      <c r="L234" s="52">
        <f>24800000*0.1</f>
        <v>2480000</v>
      </c>
      <c r="M234" s="225"/>
      <c r="N234" s="225"/>
    </row>
    <row r="235" spans="1:14" s="26" customFormat="1" ht="24.75" customHeight="1">
      <c r="A235" s="44" t="s">
        <v>15</v>
      </c>
      <c r="B235" s="44" t="s">
        <v>16</v>
      </c>
      <c r="C235" s="44">
        <v>2021</v>
      </c>
      <c r="D235" s="44" t="s">
        <v>23</v>
      </c>
      <c r="E235" s="44" t="s">
        <v>194</v>
      </c>
      <c r="F235" s="44" t="s">
        <v>323</v>
      </c>
      <c r="G235" s="44" t="s">
        <v>20</v>
      </c>
      <c r="H235" s="44">
        <v>36</v>
      </c>
      <c r="I235" s="52">
        <v>0</v>
      </c>
      <c r="J235" s="52">
        <f>L235*0.5*0.3</f>
        <v>750000</v>
      </c>
      <c r="K235" s="52">
        <f>L235-I235-J235</f>
        <v>4250000</v>
      </c>
      <c r="L235" s="52">
        <f>50000000*0.1</f>
        <v>5000000</v>
      </c>
      <c r="M235" s="226"/>
      <c r="N235" s="226"/>
    </row>
    <row r="236" spans="1:14" s="26" customFormat="1" ht="24.75" customHeight="1">
      <c r="A236" s="44" t="s">
        <v>15</v>
      </c>
      <c r="B236" s="44" t="s">
        <v>16</v>
      </c>
      <c r="C236" s="44">
        <v>2021</v>
      </c>
      <c r="D236" s="44" t="s">
        <v>23</v>
      </c>
      <c r="E236" s="44" t="s">
        <v>194</v>
      </c>
      <c r="F236" s="44" t="s">
        <v>324</v>
      </c>
      <c r="G236" s="44" t="s">
        <v>20</v>
      </c>
      <c r="H236" s="44">
        <v>36</v>
      </c>
      <c r="I236" s="52">
        <f>L236*0.5*0.3</f>
        <v>600000</v>
      </c>
      <c r="J236" s="52">
        <f>L236*0.5*0.4</f>
        <v>800000</v>
      </c>
      <c r="K236" s="52">
        <f>L236-I236-J236</f>
        <v>2600000</v>
      </c>
      <c r="L236" s="52">
        <f>40000000*0.1</f>
        <v>4000000</v>
      </c>
      <c r="M236" s="227"/>
      <c r="N236" s="227"/>
    </row>
    <row r="237" spans="1:14" s="26" customFormat="1" ht="24.75" customHeight="1">
      <c r="A237" s="44" t="s">
        <v>15</v>
      </c>
      <c r="B237" s="44" t="s">
        <v>16</v>
      </c>
      <c r="C237" s="44" t="s">
        <v>16</v>
      </c>
      <c r="D237" s="44" t="s">
        <v>23</v>
      </c>
      <c r="E237" s="44" t="s">
        <v>194</v>
      </c>
      <c r="F237" s="44" t="s">
        <v>325</v>
      </c>
      <c r="G237" s="44" t="s">
        <v>20</v>
      </c>
      <c r="H237" s="44">
        <v>36</v>
      </c>
      <c r="I237" s="52">
        <f>L237*0.5</f>
        <v>2663000</v>
      </c>
      <c r="J237" s="52">
        <f>L237*0.3*0.5</f>
        <v>798900</v>
      </c>
      <c r="K237" s="52">
        <f>L237-I237-J237</f>
        <v>1864100</v>
      </c>
      <c r="L237" s="52">
        <f>53260000*0.1</f>
        <v>5326000</v>
      </c>
      <c r="M237" s="228"/>
      <c r="N237" s="228"/>
    </row>
    <row r="238" spans="1:14" s="26" customFormat="1" ht="24.75" customHeight="1">
      <c r="A238" s="44" t="s">
        <v>15</v>
      </c>
      <c r="B238" s="44" t="s">
        <v>16</v>
      </c>
      <c r="C238" s="44" t="s">
        <v>16</v>
      </c>
      <c r="D238" s="44" t="s">
        <v>23</v>
      </c>
      <c r="E238" s="44" t="s">
        <v>194</v>
      </c>
      <c r="F238" s="44" t="s">
        <v>326</v>
      </c>
      <c r="G238" s="44" t="s">
        <v>20</v>
      </c>
      <c r="H238" s="44">
        <v>36</v>
      </c>
      <c r="I238" s="52">
        <f>L238*0.5</f>
        <v>2349500</v>
      </c>
      <c r="J238" s="52">
        <f>L238*0.3*0.5</f>
        <v>704850</v>
      </c>
      <c r="K238" s="52">
        <f>L238-I238-J238</f>
        <v>1644650</v>
      </c>
      <c r="L238" s="52">
        <f>46990000*0.1</f>
        <v>4699000</v>
      </c>
      <c r="M238" s="229"/>
      <c r="N238" s="229"/>
    </row>
    <row r="239" spans="1:14" s="26" customFormat="1" ht="24.75" customHeight="1">
      <c r="A239" s="44" t="s">
        <v>15</v>
      </c>
      <c r="B239" s="44" t="s">
        <v>16</v>
      </c>
      <c r="C239" s="44" t="s">
        <v>16</v>
      </c>
      <c r="D239" s="44" t="s">
        <v>23</v>
      </c>
      <c r="E239" s="44" t="s">
        <v>0</v>
      </c>
      <c r="F239" s="44" t="s">
        <v>327</v>
      </c>
      <c r="G239" s="44" t="s">
        <v>20</v>
      </c>
      <c r="H239" s="44">
        <v>12</v>
      </c>
      <c r="I239" s="271" t="s">
        <v>40</v>
      </c>
      <c r="J239" s="271" t="s">
        <v>22</v>
      </c>
      <c r="K239" s="271" t="s">
        <v>22</v>
      </c>
      <c r="L239" s="52" t="s">
        <v>40</v>
      </c>
      <c r="M239" s="231"/>
      <c r="N239" s="231"/>
    </row>
    <row r="240" spans="1:14" s="26" customFormat="1" ht="24.75" customHeight="1">
      <c r="A240" s="25" t="s">
        <v>15</v>
      </c>
      <c r="B240" s="25" t="s">
        <v>16</v>
      </c>
      <c r="C240" s="25" t="s">
        <v>16</v>
      </c>
      <c r="D240" s="24" t="s">
        <v>392</v>
      </c>
      <c r="E240" s="24" t="s">
        <v>428</v>
      </c>
      <c r="F240" s="44" t="s">
        <v>438</v>
      </c>
      <c r="G240" s="25">
        <v>1</v>
      </c>
      <c r="H240" s="24">
        <v>48</v>
      </c>
      <c r="I240" s="48">
        <v>3980000</v>
      </c>
      <c r="J240" s="48">
        <v>0</v>
      </c>
      <c r="K240" s="48">
        <v>0</v>
      </c>
      <c r="L240" s="48">
        <v>3980000</v>
      </c>
      <c r="M240" s="46"/>
      <c r="N240" s="51"/>
    </row>
    <row r="241" spans="1:14" s="26" customFormat="1" ht="24.75" customHeight="1">
      <c r="A241" s="25" t="s">
        <v>15</v>
      </c>
      <c r="B241" s="25" t="s">
        <v>16</v>
      </c>
      <c r="C241" s="25" t="s">
        <v>16</v>
      </c>
      <c r="D241" s="24" t="s">
        <v>392</v>
      </c>
      <c r="E241" s="24" t="s">
        <v>439</v>
      </c>
      <c r="F241" s="44" t="s">
        <v>440</v>
      </c>
      <c r="G241" s="25">
        <v>1</v>
      </c>
      <c r="H241" s="24">
        <v>36</v>
      </c>
      <c r="I241" s="48">
        <v>9960000</v>
      </c>
      <c r="J241" s="48">
        <v>0</v>
      </c>
      <c r="K241" s="48">
        <v>0</v>
      </c>
      <c r="L241" s="48">
        <v>9960000</v>
      </c>
      <c r="M241" s="46"/>
      <c r="N241" s="51"/>
    </row>
    <row r="242" spans="1:14" s="26" customFormat="1" ht="38.25">
      <c r="A242" s="44" t="s">
        <v>15</v>
      </c>
      <c r="B242" s="44" t="s">
        <v>16</v>
      </c>
      <c r="C242" s="44">
        <v>2022</v>
      </c>
      <c r="D242" s="44" t="s">
        <v>18</v>
      </c>
      <c r="E242" s="44" t="s">
        <v>486</v>
      </c>
      <c r="F242" s="44" t="s">
        <v>571</v>
      </c>
      <c r="G242" s="44">
        <v>1</v>
      </c>
      <c r="H242" s="44">
        <v>36</v>
      </c>
      <c r="I242" s="284">
        <v>0</v>
      </c>
      <c r="J242" s="284">
        <v>26943083.34</v>
      </c>
      <c r="K242" s="284">
        <v>343666.66</v>
      </c>
      <c r="L242" s="284">
        <f>SUM(I242:K242)</f>
        <v>27286750</v>
      </c>
      <c r="M242" s="65"/>
      <c r="N242" s="38"/>
    </row>
    <row r="243" spans="1:14" s="26" customFormat="1" ht="24.75" customHeight="1">
      <c r="A243" s="44" t="s">
        <v>15</v>
      </c>
      <c r="B243" s="44" t="s">
        <v>16</v>
      </c>
      <c r="C243" s="44" t="s">
        <v>16</v>
      </c>
      <c r="D243" s="44" t="s">
        <v>18</v>
      </c>
      <c r="E243" s="44"/>
      <c r="F243" s="44" t="s">
        <v>530</v>
      </c>
      <c r="G243" s="44">
        <v>1</v>
      </c>
      <c r="H243" s="44">
        <v>24</v>
      </c>
      <c r="I243" s="52">
        <v>69000</v>
      </c>
      <c r="J243" s="52">
        <v>69000</v>
      </c>
      <c r="K243" s="52" t="s">
        <v>22</v>
      </c>
      <c r="L243" s="284">
        <f>SUM(I243:K243)</f>
        <v>138000</v>
      </c>
      <c r="M243" s="38"/>
      <c r="N243" s="38"/>
    </row>
    <row r="244" spans="1:14" s="26" customFormat="1" ht="24.75" customHeight="1">
      <c r="A244" s="44" t="s">
        <v>15</v>
      </c>
      <c r="B244" s="44" t="s">
        <v>16</v>
      </c>
      <c r="C244" s="44" t="s">
        <v>16</v>
      </c>
      <c r="D244" s="44" t="s">
        <v>18</v>
      </c>
      <c r="E244" s="44" t="s">
        <v>550</v>
      </c>
      <c r="F244" s="44" t="s">
        <v>529</v>
      </c>
      <c r="G244" s="44">
        <v>1</v>
      </c>
      <c r="H244" s="44">
        <v>24</v>
      </c>
      <c r="I244" s="52">
        <v>214850</v>
      </c>
      <c r="J244" s="52">
        <v>214850</v>
      </c>
      <c r="K244" s="52" t="s">
        <v>22</v>
      </c>
      <c r="L244" s="284">
        <f>SUM(I244:K244)</f>
        <v>429700</v>
      </c>
      <c r="M244" s="38"/>
      <c r="N244" s="38"/>
    </row>
    <row r="245" spans="1:14" s="26" customFormat="1" ht="38.25">
      <c r="A245" s="44" t="s">
        <v>15</v>
      </c>
      <c r="B245" s="44" t="s">
        <v>16</v>
      </c>
      <c r="C245" s="44" t="s">
        <v>16</v>
      </c>
      <c r="D245" s="44" t="s">
        <v>18</v>
      </c>
      <c r="E245" s="44"/>
      <c r="F245" s="44" t="s">
        <v>487</v>
      </c>
      <c r="G245" s="44">
        <v>1</v>
      </c>
      <c r="H245" s="44">
        <v>36</v>
      </c>
      <c r="I245" s="284">
        <v>1183000</v>
      </c>
      <c r="J245" s="284">
        <v>1183000</v>
      </c>
      <c r="K245" s="284">
        <v>1184000</v>
      </c>
      <c r="L245" s="284">
        <f>SUM(I245:K245)</f>
        <v>3550000</v>
      </c>
      <c r="M245" s="65"/>
      <c r="N245" s="38"/>
    </row>
    <row r="246" spans="1:14" s="26" customFormat="1" ht="24.75" customHeight="1">
      <c r="A246" s="25" t="s">
        <v>15</v>
      </c>
      <c r="B246" s="25" t="s">
        <v>16</v>
      </c>
      <c r="C246" s="25" t="s">
        <v>56</v>
      </c>
      <c r="D246" s="25" t="s">
        <v>18</v>
      </c>
      <c r="E246" s="25" t="s">
        <v>523</v>
      </c>
      <c r="F246" s="25" t="s">
        <v>502</v>
      </c>
      <c r="G246" s="25" t="s">
        <v>20</v>
      </c>
      <c r="H246" s="25">
        <v>12</v>
      </c>
      <c r="I246" s="31">
        <v>21709898.36</v>
      </c>
      <c r="J246" s="274" t="s">
        <v>22</v>
      </c>
      <c r="K246" s="274" t="s">
        <v>22</v>
      </c>
      <c r="L246" s="284">
        <f>SUM(I246:K246)</f>
        <v>21709898.36</v>
      </c>
      <c r="M246" s="51"/>
      <c r="N246" s="51"/>
    </row>
    <row r="247" spans="1:14" s="26" customFormat="1" ht="24.75" customHeight="1">
      <c r="A247" s="25" t="s">
        <v>15</v>
      </c>
      <c r="B247" s="25" t="s">
        <v>16</v>
      </c>
      <c r="C247" s="25" t="s">
        <v>17</v>
      </c>
      <c r="D247" s="25" t="s">
        <v>23</v>
      </c>
      <c r="E247" s="25" t="s">
        <v>489</v>
      </c>
      <c r="F247" s="25" t="s">
        <v>547</v>
      </c>
      <c r="G247" s="25" t="s">
        <v>20</v>
      </c>
      <c r="H247" s="25" t="s">
        <v>179</v>
      </c>
      <c r="I247" s="31">
        <v>154266</v>
      </c>
      <c r="J247" s="274" t="s">
        <v>22</v>
      </c>
      <c r="K247" s="274" t="s">
        <v>22</v>
      </c>
      <c r="L247" s="31" t="s">
        <v>503</v>
      </c>
      <c r="M247" s="51"/>
      <c r="N247" s="51"/>
    </row>
    <row r="248" spans="1:14" s="26" customFormat="1" ht="24.75" customHeight="1">
      <c r="A248" s="25" t="s">
        <v>15</v>
      </c>
      <c r="B248" s="44" t="s">
        <v>16</v>
      </c>
      <c r="C248" s="44" t="s">
        <v>16</v>
      </c>
      <c r="D248" s="44" t="s">
        <v>18</v>
      </c>
      <c r="E248" s="44" t="s">
        <v>189</v>
      </c>
      <c r="F248" s="44" t="s">
        <v>455</v>
      </c>
      <c r="G248" s="44" t="s">
        <v>20</v>
      </c>
      <c r="H248" s="44">
        <v>12</v>
      </c>
      <c r="I248" s="52">
        <v>3477000</v>
      </c>
      <c r="J248" s="271" t="s">
        <v>22</v>
      </c>
      <c r="K248" s="271" t="s">
        <v>22</v>
      </c>
      <c r="L248" s="52">
        <v>3477000</v>
      </c>
      <c r="M248" s="51"/>
      <c r="N248" s="51"/>
    </row>
    <row r="249" spans="1:14" s="26" customFormat="1" ht="24.75" customHeight="1">
      <c r="A249" s="25" t="s">
        <v>15</v>
      </c>
      <c r="B249" s="44">
        <v>2022</v>
      </c>
      <c r="C249" s="44">
        <v>2022</v>
      </c>
      <c r="D249" s="44" t="s">
        <v>18</v>
      </c>
      <c r="E249" s="44" t="s">
        <v>189</v>
      </c>
      <c r="F249" s="44" t="s">
        <v>455</v>
      </c>
      <c r="G249" s="44" t="s">
        <v>20</v>
      </c>
      <c r="H249" s="44">
        <v>12</v>
      </c>
      <c r="I249" s="52">
        <v>3000000</v>
      </c>
      <c r="J249" s="271" t="s">
        <v>22</v>
      </c>
      <c r="K249" s="271" t="s">
        <v>22</v>
      </c>
      <c r="L249" s="52">
        <v>3000000</v>
      </c>
      <c r="M249" s="51"/>
      <c r="N249" s="51"/>
    </row>
    <row r="250" spans="1:14" s="26" customFormat="1" ht="24.75" customHeight="1">
      <c r="A250" s="44" t="s">
        <v>15</v>
      </c>
      <c r="B250" s="44" t="s">
        <v>16</v>
      </c>
      <c r="C250" s="44" t="s">
        <v>16</v>
      </c>
      <c r="D250" s="44" t="s">
        <v>18</v>
      </c>
      <c r="E250" s="44" t="s">
        <v>0</v>
      </c>
      <c r="F250" s="44" t="s">
        <v>328</v>
      </c>
      <c r="G250" s="44" t="s">
        <v>20</v>
      </c>
      <c r="H250" s="44">
        <v>12</v>
      </c>
      <c r="I250" s="271" t="s">
        <v>85</v>
      </c>
      <c r="J250" s="271" t="s">
        <v>22</v>
      </c>
      <c r="K250" s="271" t="s">
        <v>22</v>
      </c>
      <c r="L250" s="52" t="s">
        <v>85</v>
      </c>
      <c r="M250" s="232"/>
      <c r="N250" s="232"/>
    </row>
    <row r="251" spans="1:14" s="26" customFormat="1" ht="24.75" customHeight="1">
      <c r="A251" s="44" t="s">
        <v>15</v>
      </c>
      <c r="B251" s="44" t="s">
        <v>16</v>
      </c>
      <c r="C251" s="44" t="s">
        <v>56</v>
      </c>
      <c r="D251" s="44" t="s">
        <v>18</v>
      </c>
      <c r="E251" s="44" t="s">
        <v>134</v>
      </c>
      <c r="F251" s="44" t="s">
        <v>329</v>
      </c>
      <c r="G251" s="44" t="s">
        <v>20</v>
      </c>
      <c r="H251" s="44">
        <v>12</v>
      </c>
      <c r="I251" s="271" t="s">
        <v>86</v>
      </c>
      <c r="J251" s="271" t="s">
        <v>22</v>
      </c>
      <c r="K251" s="271" t="s">
        <v>22</v>
      </c>
      <c r="L251" s="52" t="s">
        <v>86</v>
      </c>
      <c r="M251" s="234"/>
      <c r="N251" s="234"/>
    </row>
    <row r="252" spans="1:14" s="26" customFormat="1" ht="24.75" customHeight="1">
      <c r="A252" s="44" t="s">
        <v>15</v>
      </c>
      <c r="B252" s="44" t="s">
        <v>16</v>
      </c>
      <c r="C252" s="44" t="s">
        <v>56</v>
      </c>
      <c r="D252" s="44" t="s">
        <v>18</v>
      </c>
      <c r="E252" s="44" t="s">
        <v>134</v>
      </c>
      <c r="F252" s="44" t="s">
        <v>330</v>
      </c>
      <c r="G252" s="44" t="s">
        <v>20</v>
      </c>
      <c r="H252" s="44">
        <v>12</v>
      </c>
      <c r="I252" s="271" t="s">
        <v>135</v>
      </c>
      <c r="J252" s="271" t="s">
        <v>22</v>
      </c>
      <c r="K252" s="271" t="s">
        <v>22</v>
      </c>
      <c r="L252" s="52" t="s">
        <v>135</v>
      </c>
      <c r="M252" s="236"/>
      <c r="N252" s="236"/>
    </row>
    <row r="253" spans="1:14" s="26" customFormat="1" ht="24.75" customHeight="1">
      <c r="A253" s="25" t="s">
        <v>15</v>
      </c>
      <c r="B253" s="25" t="s">
        <v>16</v>
      </c>
      <c r="C253" s="25" t="s">
        <v>16</v>
      </c>
      <c r="D253" s="24" t="s">
        <v>392</v>
      </c>
      <c r="E253" s="24" t="s">
        <v>184</v>
      </c>
      <c r="F253" s="44" t="s">
        <v>431</v>
      </c>
      <c r="G253" s="25">
        <v>1</v>
      </c>
      <c r="H253" s="24">
        <v>12</v>
      </c>
      <c r="I253" s="48">
        <v>155259.03</v>
      </c>
      <c r="J253" s="48">
        <v>0</v>
      </c>
      <c r="K253" s="48">
        <v>0</v>
      </c>
      <c r="L253" s="48">
        <f>SUM(I253:K253)</f>
        <v>155259.03</v>
      </c>
      <c r="M253" s="24"/>
      <c r="N253" s="51"/>
    </row>
    <row r="254" spans="1:14" s="26" customFormat="1" ht="24.75" customHeight="1">
      <c r="A254" s="44" t="s">
        <v>15</v>
      </c>
      <c r="B254" s="44" t="s">
        <v>16</v>
      </c>
      <c r="C254" s="44" t="s">
        <v>56</v>
      </c>
      <c r="D254" s="44" t="s">
        <v>18</v>
      </c>
      <c r="E254" s="44" t="s">
        <v>0</v>
      </c>
      <c r="F254" s="44" t="s">
        <v>331</v>
      </c>
      <c r="G254" s="44" t="s">
        <v>20</v>
      </c>
      <c r="H254" s="44">
        <v>12</v>
      </c>
      <c r="I254" s="271" t="s">
        <v>65</v>
      </c>
      <c r="J254" s="271" t="s">
        <v>22</v>
      </c>
      <c r="K254" s="271" t="s">
        <v>22</v>
      </c>
      <c r="L254" s="52" t="s">
        <v>65</v>
      </c>
      <c r="M254" s="161"/>
      <c r="N254" s="161"/>
    </row>
    <row r="255" spans="1:14" s="26" customFormat="1" ht="24.75" customHeight="1">
      <c r="A255" s="44" t="s">
        <v>15</v>
      </c>
      <c r="B255" s="44" t="s">
        <v>16</v>
      </c>
      <c r="C255" s="44" t="s">
        <v>16</v>
      </c>
      <c r="D255" s="44" t="s">
        <v>23</v>
      </c>
      <c r="E255" s="44" t="s">
        <v>198</v>
      </c>
      <c r="F255" s="44" t="s">
        <v>332</v>
      </c>
      <c r="G255" s="44" t="s">
        <v>20</v>
      </c>
      <c r="H255" s="44">
        <v>12</v>
      </c>
      <c r="I255" s="271" t="s">
        <v>74</v>
      </c>
      <c r="J255" s="271" t="s">
        <v>22</v>
      </c>
      <c r="K255" s="271" t="s">
        <v>22</v>
      </c>
      <c r="L255" s="52" t="s">
        <v>74</v>
      </c>
      <c r="M255" s="237"/>
      <c r="N255" s="237"/>
    </row>
    <row r="256" spans="1:14" s="26" customFormat="1" ht="24.75" customHeight="1">
      <c r="A256" s="44" t="s">
        <v>15</v>
      </c>
      <c r="B256" s="44" t="s">
        <v>16</v>
      </c>
      <c r="C256" s="44" t="s">
        <v>56</v>
      </c>
      <c r="D256" s="44" t="s">
        <v>23</v>
      </c>
      <c r="E256" s="44" t="s">
        <v>198</v>
      </c>
      <c r="F256" s="44" t="s">
        <v>333</v>
      </c>
      <c r="G256" s="44" t="s">
        <v>20</v>
      </c>
      <c r="H256" s="44">
        <v>12</v>
      </c>
      <c r="I256" s="271" t="s">
        <v>171</v>
      </c>
      <c r="J256" s="271" t="s">
        <v>22</v>
      </c>
      <c r="K256" s="271" t="s">
        <v>22</v>
      </c>
      <c r="L256" s="52" t="s">
        <v>171</v>
      </c>
      <c r="M256" s="238"/>
      <c r="N256" s="238"/>
    </row>
    <row r="257" spans="1:14" s="26" customFormat="1" ht="24.75" customHeight="1">
      <c r="A257" s="44" t="s">
        <v>15</v>
      </c>
      <c r="B257" s="44" t="s">
        <v>16</v>
      </c>
      <c r="C257" s="44" t="s">
        <v>16</v>
      </c>
      <c r="D257" s="44" t="s">
        <v>23</v>
      </c>
      <c r="E257" s="44" t="s">
        <v>0</v>
      </c>
      <c r="F257" s="44" t="s">
        <v>334</v>
      </c>
      <c r="G257" s="44" t="s">
        <v>20</v>
      </c>
      <c r="H257" s="44">
        <v>12</v>
      </c>
      <c r="I257" s="271" t="s">
        <v>76</v>
      </c>
      <c r="J257" s="271" t="s">
        <v>22</v>
      </c>
      <c r="K257" s="271" t="s">
        <v>22</v>
      </c>
      <c r="L257" s="52" t="s">
        <v>76</v>
      </c>
      <c r="M257" s="90"/>
      <c r="N257" s="90"/>
    </row>
    <row r="258" spans="1:14" s="26" customFormat="1" ht="24.75" customHeight="1">
      <c r="A258" s="25" t="s">
        <v>15</v>
      </c>
      <c r="B258" s="25" t="s">
        <v>16</v>
      </c>
      <c r="C258" s="25" t="s">
        <v>16</v>
      </c>
      <c r="D258" s="25" t="s">
        <v>18</v>
      </c>
      <c r="E258" s="25" t="s">
        <v>0</v>
      </c>
      <c r="F258" s="25" t="s">
        <v>541</v>
      </c>
      <c r="G258" s="25" t="s">
        <v>20</v>
      </c>
      <c r="H258" s="25" t="s">
        <v>59</v>
      </c>
      <c r="I258" s="274" t="s">
        <v>542</v>
      </c>
      <c r="J258" s="274" t="s">
        <v>542</v>
      </c>
      <c r="K258" s="274" t="s">
        <v>543</v>
      </c>
      <c r="L258" s="31" t="s">
        <v>92</v>
      </c>
      <c r="M258" s="51"/>
      <c r="N258" s="51"/>
    </row>
    <row r="259" spans="1:14" s="26" customFormat="1" ht="24.75" customHeight="1">
      <c r="A259" s="25" t="s">
        <v>15</v>
      </c>
      <c r="B259" s="25" t="s">
        <v>16</v>
      </c>
      <c r="C259" s="25" t="s">
        <v>16</v>
      </c>
      <c r="D259" s="25" t="s">
        <v>18</v>
      </c>
      <c r="E259" s="25" t="s">
        <v>0</v>
      </c>
      <c r="F259" s="25" t="s">
        <v>544</v>
      </c>
      <c r="G259" s="25" t="s">
        <v>20</v>
      </c>
      <c r="H259" s="25" t="s">
        <v>59</v>
      </c>
      <c r="I259" s="274" t="s">
        <v>54</v>
      </c>
      <c r="J259" s="274" t="s">
        <v>40</v>
      </c>
      <c r="K259" s="274" t="s">
        <v>40</v>
      </c>
      <c r="L259" s="31" t="s">
        <v>57</v>
      </c>
      <c r="M259" s="51"/>
      <c r="N259" s="51"/>
    </row>
    <row r="260" spans="1:14" s="26" customFormat="1" ht="24.75" customHeight="1">
      <c r="A260" s="25" t="s">
        <v>15</v>
      </c>
      <c r="B260" s="25" t="s">
        <v>16</v>
      </c>
      <c r="C260" s="25" t="s">
        <v>16</v>
      </c>
      <c r="D260" s="25" t="s">
        <v>18</v>
      </c>
      <c r="E260" s="25" t="s">
        <v>0</v>
      </c>
      <c r="F260" s="44" t="s">
        <v>417</v>
      </c>
      <c r="G260" s="25" t="s">
        <v>20</v>
      </c>
      <c r="H260" s="25">
        <v>24</v>
      </c>
      <c r="I260" s="274">
        <v>1311475.41</v>
      </c>
      <c r="J260" s="274">
        <v>245901.64</v>
      </c>
      <c r="K260" s="274" t="s">
        <v>22</v>
      </c>
      <c r="L260" s="31">
        <f>SUM(I260:K260)</f>
        <v>1557377.0499999998</v>
      </c>
      <c r="M260" s="27"/>
      <c r="N260" s="51"/>
    </row>
    <row r="261" spans="1:14" s="26" customFormat="1" ht="24.75" customHeight="1">
      <c r="A261" s="25" t="s">
        <v>15</v>
      </c>
      <c r="B261" s="25" t="s">
        <v>16</v>
      </c>
      <c r="C261" s="25" t="s">
        <v>16</v>
      </c>
      <c r="D261" s="24" t="s">
        <v>23</v>
      </c>
      <c r="E261" s="24" t="s">
        <v>414</v>
      </c>
      <c r="F261" s="44" t="s">
        <v>415</v>
      </c>
      <c r="G261" s="25">
        <v>1</v>
      </c>
      <c r="H261" s="239">
        <v>36</v>
      </c>
      <c r="I261" s="48">
        <v>0</v>
      </c>
      <c r="J261" s="48">
        <v>40983606.51</v>
      </c>
      <c r="K261" s="48">
        <v>58666393.45</v>
      </c>
      <c r="L261" s="48">
        <v>99650000</v>
      </c>
      <c r="M261" s="24"/>
      <c r="N261" s="51"/>
    </row>
    <row r="262" spans="1:14" s="26" customFormat="1" ht="24.75" customHeight="1">
      <c r="A262" s="44" t="s">
        <v>15</v>
      </c>
      <c r="B262" s="44">
        <v>2021</v>
      </c>
      <c r="C262" s="44">
        <v>2021</v>
      </c>
      <c r="D262" s="44" t="s">
        <v>18</v>
      </c>
      <c r="E262" s="44" t="s">
        <v>180</v>
      </c>
      <c r="F262" s="44" t="s">
        <v>335</v>
      </c>
      <c r="G262" s="44">
        <v>1</v>
      </c>
      <c r="H262" s="44">
        <v>36</v>
      </c>
      <c r="I262" s="52">
        <v>533333.33</v>
      </c>
      <c r="J262" s="52">
        <v>533333.33</v>
      </c>
      <c r="K262" s="52">
        <v>533333.34</v>
      </c>
      <c r="L262" s="52">
        <f>SUM(I262:K262)</f>
        <v>1600000</v>
      </c>
      <c r="M262" s="240"/>
      <c r="N262" s="240"/>
    </row>
    <row r="263" spans="1:14" s="26" customFormat="1" ht="24.75" customHeight="1">
      <c r="A263" s="25" t="s">
        <v>15</v>
      </c>
      <c r="B263" s="25" t="s">
        <v>16</v>
      </c>
      <c r="C263" s="25" t="s">
        <v>56</v>
      </c>
      <c r="D263" s="25" t="s">
        <v>18</v>
      </c>
      <c r="E263" s="25" t="s">
        <v>523</v>
      </c>
      <c r="F263" s="25" t="s">
        <v>525</v>
      </c>
      <c r="G263" s="25">
        <v>1</v>
      </c>
      <c r="H263" s="25">
        <v>12</v>
      </c>
      <c r="I263" s="274">
        <v>8196721.31</v>
      </c>
      <c r="J263" s="274" t="s">
        <v>22</v>
      </c>
      <c r="K263" s="274" t="s">
        <v>22</v>
      </c>
      <c r="L263" s="31">
        <f>SUM(I263:K263)</f>
        <v>8196721.31</v>
      </c>
      <c r="M263" s="51"/>
      <c r="N263" s="51"/>
    </row>
    <row r="264" spans="1:14" s="26" customFormat="1" ht="24.75" customHeight="1">
      <c r="A264" s="25" t="s">
        <v>15</v>
      </c>
      <c r="B264" s="25" t="s">
        <v>16</v>
      </c>
      <c r="C264" s="25" t="s">
        <v>56</v>
      </c>
      <c r="D264" s="25" t="s">
        <v>23</v>
      </c>
      <c r="E264" s="25" t="s">
        <v>523</v>
      </c>
      <c r="F264" s="25" t="s">
        <v>546</v>
      </c>
      <c r="G264" s="25" t="s">
        <v>20</v>
      </c>
      <c r="H264" s="25">
        <v>12</v>
      </c>
      <c r="I264" s="274" t="s">
        <v>545</v>
      </c>
      <c r="J264" s="274" t="s">
        <v>22</v>
      </c>
      <c r="K264" s="274" t="s">
        <v>22</v>
      </c>
      <c r="L264" s="31" t="s">
        <v>545</v>
      </c>
      <c r="M264" s="51"/>
      <c r="N264" s="51"/>
    </row>
    <row r="265" spans="1:14" s="26" customFormat="1" ht="24.75" customHeight="1">
      <c r="A265" s="25" t="s">
        <v>15</v>
      </c>
      <c r="B265" s="25" t="s">
        <v>16</v>
      </c>
      <c r="C265" s="25" t="s">
        <v>16</v>
      </c>
      <c r="D265" s="25" t="s">
        <v>23</v>
      </c>
      <c r="E265" s="25" t="s">
        <v>412</v>
      </c>
      <c r="F265" s="25" t="s">
        <v>501</v>
      </c>
      <c r="G265" s="25" t="s">
        <v>20</v>
      </c>
      <c r="H265" s="25">
        <v>12</v>
      </c>
      <c r="I265" s="31">
        <v>2975409.84</v>
      </c>
      <c r="J265" s="31">
        <v>0</v>
      </c>
      <c r="K265" s="31">
        <v>0</v>
      </c>
      <c r="L265" s="31">
        <f>SUM(I265:K265)</f>
        <v>2975409.84</v>
      </c>
      <c r="M265" s="51"/>
      <c r="N265" s="51"/>
    </row>
    <row r="266" spans="1:14" s="26" customFormat="1" ht="24.75" customHeight="1">
      <c r="A266" s="44" t="s">
        <v>15</v>
      </c>
      <c r="B266" s="44" t="s">
        <v>16</v>
      </c>
      <c r="C266" s="44" t="s">
        <v>56</v>
      </c>
      <c r="D266" s="44" t="s">
        <v>23</v>
      </c>
      <c r="E266" s="44" t="s">
        <v>0</v>
      </c>
      <c r="F266" s="44" t="s">
        <v>336</v>
      </c>
      <c r="G266" s="44" t="s">
        <v>20</v>
      </c>
      <c r="H266" s="44">
        <v>12</v>
      </c>
      <c r="I266" s="271" t="s">
        <v>57</v>
      </c>
      <c r="J266" s="271" t="s">
        <v>22</v>
      </c>
      <c r="K266" s="271" t="s">
        <v>22</v>
      </c>
      <c r="L266" s="52" t="s">
        <v>57</v>
      </c>
      <c r="M266" s="241"/>
      <c r="N266" s="241"/>
    </row>
    <row r="267" spans="1:14" s="26" customFormat="1" ht="24.75" customHeight="1">
      <c r="A267" s="44" t="s">
        <v>15</v>
      </c>
      <c r="B267" s="44" t="s">
        <v>16</v>
      </c>
      <c r="C267" s="44" t="s">
        <v>56</v>
      </c>
      <c r="D267" s="44" t="s">
        <v>18</v>
      </c>
      <c r="E267" s="44" t="s">
        <v>0</v>
      </c>
      <c r="F267" s="44" t="s">
        <v>337</v>
      </c>
      <c r="G267" s="44" t="s">
        <v>20</v>
      </c>
      <c r="H267" s="44">
        <v>12</v>
      </c>
      <c r="I267" s="271" t="s">
        <v>172</v>
      </c>
      <c r="J267" s="271" t="s">
        <v>22</v>
      </c>
      <c r="K267" s="271" t="s">
        <v>22</v>
      </c>
      <c r="L267" s="52" t="s">
        <v>172</v>
      </c>
      <c r="M267" s="242"/>
      <c r="N267" s="242"/>
    </row>
    <row r="268" spans="1:14" s="26" customFormat="1" ht="24.75" customHeight="1">
      <c r="A268" s="44" t="s">
        <v>15</v>
      </c>
      <c r="B268" s="44" t="s">
        <v>16</v>
      </c>
      <c r="C268" s="44" t="s">
        <v>16</v>
      </c>
      <c r="D268" s="44" t="s">
        <v>18</v>
      </c>
      <c r="E268" s="44" t="s">
        <v>0</v>
      </c>
      <c r="F268" s="44" t="s">
        <v>338</v>
      </c>
      <c r="G268" s="44" t="s">
        <v>20</v>
      </c>
      <c r="H268" s="44">
        <v>12</v>
      </c>
      <c r="I268" s="271" t="s">
        <v>170</v>
      </c>
      <c r="J268" s="271" t="s">
        <v>22</v>
      </c>
      <c r="K268" s="271" t="s">
        <v>22</v>
      </c>
      <c r="L268" s="52" t="s">
        <v>170</v>
      </c>
      <c r="M268" s="243"/>
      <c r="N268" s="243"/>
    </row>
    <row r="269" spans="1:14" s="26" customFormat="1" ht="24.75" customHeight="1">
      <c r="A269" s="39" t="s">
        <v>15</v>
      </c>
      <c r="B269" s="39" t="s">
        <v>17</v>
      </c>
      <c r="C269" s="39">
        <v>2020</v>
      </c>
      <c r="D269" s="39" t="s">
        <v>18</v>
      </c>
      <c r="E269" s="54"/>
      <c r="F269" s="44" t="s">
        <v>468</v>
      </c>
      <c r="G269" s="54">
        <v>1</v>
      </c>
      <c r="H269" s="54">
        <v>12</v>
      </c>
      <c r="I269" s="215">
        <v>71129.59</v>
      </c>
      <c r="J269" s="215">
        <v>0</v>
      </c>
      <c r="K269" s="59" t="s">
        <v>22</v>
      </c>
      <c r="L269" s="40">
        <v>71129.59</v>
      </c>
      <c r="M269" s="51"/>
      <c r="N269" s="51"/>
    </row>
    <row r="270" spans="1:14" s="26" customFormat="1" ht="24.75" customHeight="1">
      <c r="A270" s="44" t="s">
        <v>15</v>
      </c>
      <c r="B270" s="44" t="s">
        <v>16</v>
      </c>
      <c r="C270" s="44" t="s">
        <v>16</v>
      </c>
      <c r="D270" s="44" t="s">
        <v>23</v>
      </c>
      <c r="E270" s="44" t="s">
        <v>0</v>
      </c>
      <c r="F270" s="44" t="s">
        <v>339</v>
      </c>
      <c r="G270" s="44" t="s">
        <v>20</v>
      </c>
      <c r="H270" s="44">
        <v>12</v>
      </c>
      <c r="I270" s="271" t="s">
        <v>122</v>
      </c>
      <c r="J270" s="271" t="s">
        <v>22</v>
      </c>
      <c r="K270" s="271" t="s">
        <v>22</v>
      </c>
      <c r="L270" s="52" t="s">
        <v>122</v>
      </c>
      <c r="M270" s="98"/>
      <c r="N270" s="98"/>
    </row>
    <row r="271" spans="1:14" s="26" customFormat="1" ht="24.75" customHeight="1">
      <c r="A271" s="44" t="s">
        <v>15</v>
      </c>
      <c r="B271" s="44" t="s">
        <v>16</v>
      </c>
      <c r="C271" s="44" t="s">
        <v>16</v>
      </c>
      <c r="D271" s="44" t="s">
        <v>23</v>
      </c>
      <c r="E271" s="44" t="s">
        <v>0</v>
      </c>
      <c r="F271" s="44" t="s">
        <v>340</v>
      </c>
      <c r="G271" s="44" t="s">
        <v>20</v>
      </c>
      <c r="H271" s="44">
        <v>12</v>
      </c>
      <c r="I271" s="271" t="s">
        <v>123</v>
      </c>
      <c r="J271" s="271" t="s">
        <v>22</v>
      </c>
      <c r="K271" s="271" t="s">
        <v>22</v>
      </c>
      <c r="L271" s="52" t="s">
        <v>123</v>
      </c>
      <c r="M271" s="244"/>
      <c r="N271" s="244"/>
    </row>
    <row r="272" spans="1:14" s="26" customFormat="1" ht="24.75" customHeight="1">
      <c r="A272" s="44" t="s">
        <v>15</v>
      </c>
      <c r="B272" s="44">
        <v>2019</v>
      </c>
      <c r="C272" s="44">
        <v>2019</v>
      </c>
      <c r="D272" s="44" t="s">
        <v>18</v>
      </c>
      <c r="E272" s="44"/>
      <c r="F272" s="44" t="s">
        <v>341</v>
      </c>
      <c r="G272" s="44">
        <v>1</v>
      </c>
      <c r="H272" s="44">
        <v>36</v>
      </c>
      <c r="I272" s="52">
        <v>381204.71</v>
      </c>
      <c r="J272" s="52">
        <v>0</v>
      </c>
      <c r="K272" s="52">
        <v>0</v>
      </c>
      <c r="L272" s="52">
        <v>381204.71</v>
      </c>
      <c r="M272" s="238"/>
      <c r="N272" s="238"/>
    </row>
    <row r="273" spans="1:14" s="26" customFormat="1" ht="24.75" customHeight="1">
      <c r="A273" s="44" t="s">
        <v>15</v>
      </c>
      <c r="B273" s="44" t="s">
        <v>16</v>
      </c>
      <c r="C273" s="44" t="s">
        <v>16</v>
      </c>
      <c r="D273" s="44" t="s">
        <v>18</v>
      </c>
      <c r="E273" s="44" t="s">
        <v>378</v>
      </c>
      <c r="F273" s="44" t="s">
        <v>342</v>
      </c>
      <c r="G273" s="44" t="s">
        <v>20</v>
      </c>
      <c r="H273" s="44">
        <v>12</v>
      </c>
      <c r="I273" s="271" t="s">
        <v>28</v>
      </c>
      <c r="J273" s="271" t="s">
        <v>22</v>
      </c>
      <c r="K273" s="271" t="s">
        <v>22</v>
      </c>
      <c r="L273" s="52" t="s">
        <v>28</v>
      </c>
      <c r="M273" s="176"/>
      <c r="N273" s="176"/>
    </row>
    <row r="274" spans="1:14" s="26" customFormat="1" ht="24.75" customHeight="1">
      <c r="A274" s="44" t="s">
        <v>15</v>
      </c>
      <c r="B274" s="44" t="s">
        <v>16</v>
      </c>
      <c r="C274" s="44" t="s">
        <v>56</v>
      </c>
      <c r="D274" s="44" t="s">
        <v>18</v>
      </c>
      <c r="E274" s="44" t="s">
        <v>378</v>
      </c>
      <c r="F274" s="44" t="s">
        <v>342</v>
      </c>
      <c r="G274" s="44" t="s">
        <v>20</v>
      </c>
      <c r="H274" s="44">
        <v>12</v>
      </c>
      <c r="I274" s="271" t="s">
        <v>28</v>
      </c>
      <c r="J274" s="271" t="s">
        <v>22</v>
      </c>
      <c r="K274" s="271" t="s">
        <v>22</v>
      </c>
      <c r="L274" s="52" t="s">
        <v>28</v>
      </c>
      <c r="M274" s="245"/>
      <c r="N274" s="245"/>
    </row>
    <row r="275" spans="1:14" s="26" customFormat="1" ht="24.75" customHeight="1">
      <c r="A275" s="44" t="s">
        <v>15</v>
      </c>
      <c r="B275" s="44" t="s">
        <v>16</v>
      </c>
      <c r="C275" s="44" t="s">
        <v>56</v>
      </c>
      <c r="D275" s="44" t="s">
        <v>18</v>
      </c>
      <c r="E275" s="44" t="s">
        <v>372</v>
      </c>
      <c r="F275" s="44" t="s">
        <v>343</v>
      </c>
      <c r="G275" s="44" t="s">
        <v>20</v>
      </c>
      <c r="H275" s="44">
        <v>12</v>
      </c>
      <c r="I275" s="271" t="s">
        <v>31</v>
      </c>
      <c r="J275" s="271" t="s">
        <v>22</v>
      </c>
      <c r="K275" s="271" t="s">
        <v>22</v>
      </c>
      <c r="L275" s="52" t="s">
        <v>31</v>
      </c>
      <c r="M275" s="184"/>
      <c r="N275" s="184"/>
    </row>
    <row r="276" spans="1:14" s="26" customFormat="1" ht="24.75" customHeight="1">
      <c r="A276" s="44" t="s">
        <v>15</v>
      </c>
      <c r="B276" s="44" t="s">
        <v>16</v>
      </c>
      <c r="C276" s="44" t="s">
        <v>16</v>
      </c>
      <c r="D276" s="44" t="s">
        <v>18</v>
      </c>
      <c r="E276" s="44" t="s">
        <v>372</v>
      </c>
      <c r="F276" s="44" t="s">
        <v>344</v>
      </c>
      <c r="G276" s="44" t="s">
        <v>20</v>
      </c>
      <c r="H276" s="44">
        <v>12</v>
      </c>
      <c r="I276" s="271" t="s">
        <v>31</v>
      </c>
      <c r="J276" s="271" t="s">
        <v>22</v>
      </c>
      <c r="K276" s="271" t="s">
        <v>22</v>
      </c>
      <c r="L276" s="52" t="s">
        <v>31</v>
      </c>
      <c r="M276" s="213"/>
      <c r="N276" s="213"/>
    </row>
    <row r="277" spans="1:14" s="26" customFormat="1" ht="24.75" customHeight="1">
      <c r="A277" s="44" t="s">
        <v>15</v>
      </c>
      <c r="B277" s="44" t="s">
        <v>16</v>
      </c>
      <c r="C277" s="44" t="s">
        <v>16</v>
      </c>
      <c r="D277" s="44" t="s">
        <v>18</v>
      </c>
      <c r="E277" s="44" t="s">
        <v>0</v>
      </c>
      <c r="F277" s="44" t="s">
        <v>345</v>
      </c>
      <c r="G277" s="44" t="s">
        <v>20</v>
      </c>
      <c r="H277" s="44" t="s">
        <v>88</v>
      </c>
      <c r="I277" s="271" t="s">
        <v>24</v>
      </c>
      <c r="J277" s="271" t="s">
        <v>24</v>
      </c>
      <c r="K277" s="271" t="s">
        <v>22</v>
      </c>
      <c r="L277" s="52" t="s">
        <v>52</v>
      </c>
      <c r="M277" s="246"/>
      <c r="N277" s="246"/>
    </row>
    <row r="278" spans="1:14" s="26" customFormat="1" ht="24.75" customHeight="1">
      <c r="A278" s="44" t="s">
        <v>15</v>
      </c>
      <c r="B278" s="44">
        <v>2021</v>
      </c>
      <c r="C278" s="44">
        <v>2021</v>
      </c>
      <c r="D278" s="44" t="s">
        <v>23</v>
      </c>
      <c r="E278" s="44" t="s">
        <v>186</v>
      </c>
      <c r="F278" s="44" t="s">
        <v>346</v>
      </c>
      <c r="G278" s="44">
        <v>1</v>
      </c>
      <c r="H278" s="44">
        <v>48</v>
      </c>
      <c r="I278" s="52">
        <v>1050000</v>
      </c>
      <c r="J278" s="52">
        <v>1050000</v>
      </c>
      <c r="K278" s="52">
        <v>2100000</v>
      </c>
      <c r="L278" s="52">
        <f>SUM(I278:K278)</f>
        <v>4200000</v>
      </c>
      <c r="M278" s="247"/>
      <c r="N278" s="247"/>
    </row>
    <row r="279" spans="1:14" s="26" customFormat="1" ht="24.75" customHeight="1">
      <c r="A279" s="44" t="s">
        <v>15</v>
      </c>
      <c r="B279" s="44">
        <v>2021</v>
      </c>
      <c r="C279" s="44">
        <v>2021</v>
      </c>
      <c r="D279" s="44" t="s">
        <v>23</v>
      </c>
      <c r="E279" s="9" t="s">
        <v>181</v>
      </c>
      <c r="F279" s="8" t="s">
        <v>587</v>
      </c>
      <c r="G279" s="278">
        <v>1</v>
      </c>
      <c r="H279" s="278">
        <v>36</v>
      </c>
      <c r="I279" s="279">
        <v>2437781.32</v>
      </c>
      <c r="J279" s="279">
        <v>4875562.64</v>
      </c>
      <c r="K279" s="279">
        <v>2437781.32</v>
      </c>
      <c r="L279" s="279">
        <f>SUM(I279:K279)</f>
        <v>9751125.28</v>
      </c>
      <c r="M279" s="258"/>
      <c r="N279" s="258"/>
    </row>
    <row r="280" spans="1:14" s="26" customFormat="1" ht="24.75" customHeight="1">
      <c r="A280" s="25" t="s">
        <v>15</v>
      </c>
      <c r="B280" s="25" t="s">
        <v>16</v>
      </c>
      <c r="C280" s="25" t="s">
        <v>16</v>
      </c>
      <c r="D280" s="24" t="s">
        <v>392</v>
      </c>
      <c r="E280" s="24" t="s">
        <v>181</v>
      </c>
      <c r="F280" s="44" t="s">
        <v>433</v>
      </c>
      <c r="G280" s="25">
        <v>1</v>
      </c>
      <c r="H280" s="24">
        <v>36</v>
      </c>
      <c r="I280" s="48">
        <f>1667407.19+865426.06</f>
        <v>2532833.25</v>
      </c>
      <c r="J280" s="48">
        <f>2517563.93+1590987.12</f>
        <v>4108551.0500000003</v>
      </c>
      <c r="K280" s="48">
        <f>1468578.96+897737.55</f>
        <v>2366316.51</v>
      </c>
      <c r="L280" s="48">
        <f>SUM(I280:K280)</f>
        <v>9007700.81</v>
      </c>
      <c r="M280" s="24"/>
      <c r="N280" s="51"/>
    </row>
    <row r="281" spans="1:14" s="26" customFormat="1" ht="24.75" customHeight="1">
      <c r="A281" s="44" t="s">
        <v>15</v>
      </c>
      <c r="B281" s="44" t="s">
        <v>16</v>
      </c>
      <c r="C281" s="44" t="s">
        <v>16</v>
      </c>
      <c r="D281" s="44" t="s">
        <v>23</v>
      </c>
      <c r="E281" s="44" t="s">
        <v>128</v>
      </c>
      <c r="F281" s="44" t="s">
        <v>347</v>
      </c>
      <c r="G281" s="44" t="s">
        <v>20</v>
      </c>
      <c r="H281" s="44">
        <v>12</v>
      </c>
      <c r="I281" s="271" t="s">
        <v>129</v>
      </c>
      <c r="J281" s="271" t="s">
        <v>22</v>
      </c>
      <c r="K281" s="271" t="s">
        <v>22</v>
      </c>
      <c r="L281" s="52" t="s">
        <v>129</v>
      </c>
      <c r="M281" s="254"/>
      <c r="N281" s="254"/>
    </row>
    <row r="282" spans="1:14" s="26" customFormat="1" ht="24.75" customHeight="1">
      <c r="A282" s="44" t="s">
        <v>15</v>
      </c>
      <c r="B282" s="44" t="s">
        <v>16</v>
      </c>
      <c r="C282" s="44" t="s">
        <v>56</v>
      </c>
      <c r="D282" s="44" t="s">
        <v>23</v>
      </c>
      <c r="E282" s="44" t="s">
        <v>0</v>
      </c>
      <c r="F282" s="44" t="s">
        <v>348</v>
      </c>
      <c r="G282" s="44" t="s">
        <v>20</v>
      </c>
      <c r="H282" s="44">
        <v>12</v>
      </c>
      <c r="I282" s="271" t="s">
        <v>54</v>
      </c>
      <c r="J282" s="271" t="s">
        <v>22</v>
      </c>
      <c r="K282" s="271" t="s">
        <v>22</v>
      </c>
      <c r="L282" s="52" t="s">
        <v>54</v>
      </c>
      <c r="M282" s="200"/>
      <c r="N282" s="200"/>
    </row>
    <row r="283" spans="1:14" s="26" customFormat="1" ht="24.75" customHeight="1">
      <c r="A283" s="44" t="s">
        <v>15</v>
      </c>
      <c r="B283" s="44" t="s">
        <v>16</v>
      </c>
      <c r="C283" s="44" t="s">
        <v>16</v>
      </c>
      <c r="D283" s="44" t="s">
        <v>23</v>
      </c>
      <c r="E283" s="44" t="s">
        <v>0</v>
      </c>
      <c r="F283" s="44" t="s">
        <v>349</v>
      </c>
      <c r="G283" s="44" t="s">
        <v>20</v>
      </c>
      <c r="H283" s="44">
        <v>12</v>
      </c>
      <c r="I283" s="271" t="s">
        <v>124</v>
      </c>
      <c r="J283" s="271" t="s">
        <v>22</v>
      </c>
      <c r="K283" s="271" t="s">
        <v>22</v>
      </c>
      <c r="L283" s="52" t="s">
        <v>124</v>
      </c>
      <c r="M283" s="82"/>
      <c r="N283" s="82"/>
    </row>
    <row r="284" spans="1:14" s="26" customFormat="1" ht="24.75" customHeight="1">
      <c r="A284" s="44" t="s">
        <v>15</v>
      </c>
      <c r="B284" s="44" t="s">
        <v>16</v>
      </c>
      <c r="C284" s="44" t="s">
        <v>16</v>
      </c>
      <c r="D284" s="44" t="s">
        <v>18</v>
      </c>
      <c r="E284" s="44" t="s">
        <v>379</v>
      </c>
      <c r="F284" s="44" t="s">
        <v>350</v>
      </c>
      <c r="G284" s="44" t="s">
        <v>20</v>
      </c>
      <c r="H284" s="44">
        <v>12</v>
      </c>
      <c r="I284" s="271" t="s">
        <v>30</v>
      </c>
      <c r="J284" s="271" t="s">
        <v>22</v>
      </c>
      <c r="K284" s="271" t="s">
        <v>22</v>
      </c>
      <c r="L284" s="52" t="s">
        <v>30</v>
      </c>
      <c r="M284" s="253"/>
      <c r="N284" s="253"/>
    </row>
    <row r="285" spans="1:14" s="26" customFormat="1" ht="24.75" customHeight="1">
      <c r="A285" s="44" t="s">
        <v>15</v>
      </c>
      <c r="B285" s="44" t="s">
        <v>16</v>
      </c>
      <c r="C285" s="44" t="s">
        <v>56</v>
      </c>
      <c r="D285" s="44" t="s">
        <v>18</v>
      </c>
      <c r="E285" s="44" t="s">
        <v>379</v>
      </c>
      <c r="F285" s="44" t="s">
        <v>350</v>
      </c>
      <c r="G285" s="44" t="s">
        <v>20</v>
      </c>
      <c r="H285" s="44">
        <v>12</v>
      </c>
      <c r="I285" s="271" t="s">
        <v>119</v>
      </c>
      <c r="J285" s="271" t="s">
        <v>22</v>
      </c>
      <c r="K285" s="271" t="s">
        <v>22</v>
      </c>
      <c r="L285" s="52" t="s">
        <v>119</v>
      </c>
      <c r="M285" s="64"/>
      <c r="N285" s="64"/>
    </row>
    <row r="286" spans="1:14" s="26" customFormat="1" ht="24.75" customHeight="1">
      <c r="A286" s="44" t="s">
        <v>15</v>
      </c>
      <c r="B286" s="44" t="s">
        <v>16</v>
      </c>
      <c r="C286" s="44" t="s">
        <v>16</v>
      </c>
      <c r="D286" s="44" t="s">
        <v>23</v>
      </c>
      <c r="E286" s="44" t="s">
        <v>0</v>
      </c>
      <c r="F286" s="44" t="s">
        <v>50</v>
      </c>
      <c r="G286" s="44" t="s">
        <v>20</v>
      </c>
      <c r="H286" s="44">
        <v>12</v>
      </c>
      <c r="I286" s="271" t="s">
        <v>51</v>
      </c>
      <c r="J286" s="271" t="s">
        <v>22</v>
      </c>
      <c r="K286" s="271" t="s">
        <v>22</v>
      </c>
      <c r="L286" s="52" t="s">
        <v>51</v>
      </c>
      <c r="M286" s="128"/>
      <c r="N286" s="128"/>
    </row>
    <row r="287" spans="1:14" s="26" customFormat="1" ht="24.75" customHeight="1">
      <c r="A287" s="44" t="s">
        <v>15</v>
      </c>
      <c r="B287" s="44" t="s">
        <v>16</v>
      </c>
      <c r="C287" s="44" t="s">
        <v>56</v>
      </c>
      <c r="D287" s="44" t="s">
        <v>23</v>
      </c>
      <c r="E287" s="44" t="s">
        <v>0</v>
      </c>
      <c r="F287" s="44" t="s">
        <v>50</v>
      </c>
      <c r="G287" s="44" t="s">
        <v>20</v>
      </c>
      <c r="H287" s="44">
        <v>12</v>
      </c>
      <c r="I287" s="271" t="s">
        <v>51</v>
      </c>
      <c r="J287" s="271" t="s">
        <v>22</v>
      </c>
      <c r="K287" s="271" t="s">
        <v>22</v>
      </c>
      <c r="L287" s="52" t="s">
        <v>51</v>
      </c>
      <c r="M287" s="255"/>
      <c r="N287" s="255"/>
    </row>
    <row r="288" spans="1:14" s="26" customFormat="1" ht="24.75" customHeight="1">
      <c r="A288" s="25" t="s">
        <v>15</v>
      </c>
      <c r="B288" s="25" t="s">
        <v>16</v>
      </c>
      <c r="C288" s="25" t="s">
        <v>16</v>
      </c>
      <c r="D288" s="25" t="s">
        <v>23</v>
      </c>
      <c r="E288" s="25" t="s">
        <v>412</v>
      </c>
      <c r="F288" s="25" t="s">
        <v>496</v>
      </c>
      <c r="G288" s="25" t="s">
        <v>20</v>
      </c>
      <c r="H288" s="25" t="s">
        <v>59</v>
      </c>
      <c r="I288" s="274" t="s">
        <v>497</v>
      </c>
      <c r="J288" s="274" t="s">
        <v>498</v>
      </c>
      <c r="K288" s="274" t="s">
        <v>498</v>
      </c>
      <c r="L288" s="31" t="s">
        <v>499</v>
      </c>
      <c r="M288" s="51"/>
      <c r="N288" s="51"/>
    </row>
    <row r="289" spans="1:14" s="26" customFormat="1" ht="24.75" customHeight="1">
      <c r="A289" s="44" t="s">
        <v>15</v>
      </c>
      <c r="B289" s="44" t="s">
        <v>16</v>
      </c>
      <c r="C289" s="44" t="s">
        <v>56</v>
      </c>
      <c r="D289" s="44" t="s">
        <v>18</v>
      </c>
      <c r="E289" s="44" t="s">
        <v>193</v>
      </c>
      <c r="F289" s="44" t="s">
        <v>351</v>
      </c>
      <c r="G289" s="44" t="s">
        <v>20</v>
      </c>
      <c r="H289" s="44">
        <v>12</v>
      </c>
      <c r="I289" s="271" t="s">
        <v>112</v>
      </c>
      <c r="J289" s="271" t="s">
        <v>22</v>
      </c>
      <c r="K289" s="271" t="s">
        <v>22</v>
      </c>
      <c r="L289" s="52" t="s">
        <v>112</v>
      </c>
      <c r="M289" s="248"/>
      <c r="N289" s="248"/>
    </row>
    <row r="290" spans="1:14" s="26" customFormat="1" ht="24.75" customHeight="1">
      <c r="A290" s="44" t="s">
        <v>15</v>
      </c>
      <c r="B290" s="44" t="s">
        <v>16</v>
      </c>
      <c r="C290" s="44" t="s">
        <v>56</v>
      </c>
      <c r="D290" s="275" t="s">
        <v>18</v>
      </c>
      <c r="E290" s="276" t="s">
        <v>193</v>
      </c>
      <c r="F290" s="275" t="s">
        <v>352</v>
      </c>
      <c r="G290" s="275" t="s">
        <v>20</v>
      </c>
      <c r="H290" s="275">
        <v>12</v>
      </c>
      <c r="I290" s="285" t="s">
        <v>120</v>
      </c>
      <c r="J290" s="285" t="s">
        <v>22</v>
      </c>
      <c r="K290" s="285" t="s">
        <v>22</v>
      </c>
      <c r="L290" s="286" t="s">
        <v>120</v>
      </c>
      <c r="M290" s="249"/>
      <c r="N290" s="249"/>
    </row>
    <row r="291" spans="1:14" s="26" customFormat="1" ht="24.75" customHeight="1">
      <c r="A291" s="44" t="s">
        <v>15</v>
      </c>
      <c r="B291" s="44" t="s">
        <v>16</v>
      </c>
      <c r="C291" s="44" t="s">
        <v>56</v>
      </c>
      <c r="D291" s="275" t="s">
        <v>18</v>
      </c>
      <c r="E291" s="276" t="s">
        <v>193</v>
      </c>
      <c r="F291" s="275" t="s">
        <v>353</v>
      </c>
      <c r="G291" s="275" t="s">
        <v>25</v>
      </c>
      <c r="H291" s="275">
        <v>12</v>
      </c>
      <c r="I291" s="285" t="s">
        <v>113</v>
      </c>
      <c r="J291" s="285" t="s">
        <v>22</v>
      </c>
      <c r="K291" s="285" t="s">
        <v>22</v>
      </c>
      <c r="L291" s="286" t="s">
        <v>113</v>
      </c>
      <c r="M291" s="250"/>
      <c r="N291" s="250"/>
    </row>
    <row r="292" spans="1:14" s="26" customFormat="1" ht="24.75" customHeight="1">
      <c r="A292" s="44" t="s">
        <v>15</v>
      </c>
      <c r="B292" s="44" t="s">
        <v>16</v>
      </c>
      <c r="C292" s="287" t="s">
        <v>56</v>
      </c>
      <c r="D292" s="288" t="s">
        <v>18</v>
      </c>
      <c r="E292" s="288" t="s">
        <v>193</v>
      </c>
      <c r="F292" s="288" t="s">
        <v>354</v>
      </c>
      <c r="G292" s="288" t="s">
        <v>20</v>
      </c>
      <c r="H292" s="288">
        <v>12</v>
      </c>
      <c r="I292" s="289" t="s">
        <v>121</v>
      </c>
      <c r="J292" s="289" t="s">
        <v>22</v>
      </c>
      <c r="K292" s="289" t="s">
        <v>22</v>
      </c>
      <c r="L292" s="290" t="s">
        <v>121</v>
      </c>
      <c r="M292" s="266"/>
      <c r="N292" s="266"/>
    </row>
    <row r="293" spans="1:14" s="26" customFormat="1" ht="24.75" customHeight="1">
      <c r="A293" s="44" t="s">
        <v>15</v>
      </c>
      <c r="B293" s="44" t="s">
        <v>16</v>
      </c>
      <c r="C293" s="44" t="s">
        <v>56</v>
      </c>
      <c r="D293" s="44" t="s">
        <v>18</v>
      </c>
      <c r="E293" s="44" t="s">
        <v>193</v>
      </c>
      <c r="F293" s="44" t="s">
        <v>355</v>
      </c>
      <c r="G293" s="44" t="s">
        <v>20</v>
      </c>
      <c r="H293" s="44">
        <v>12</v>
      </c>
      <c r="I293" s="271" t="s">
        <v>127</v>
      </c>
      <c r="J293" s="271" t="s">
        <v>22</v>
      </c>
      <c r="K293" s="271" t="s">
        <v>22</v>
      </c>
      <c r="L293" s="52" t="s">
        <v>127</v>
      </c>
      <c r="M293" s="265"/>
      <c r="N293" s="265"/>
    </row>
    <row r="294" spans="1:14" s="26" customFormat="1" ht="24.75" customHeight="1">
      <c r="A294" s="44" t="s">
        <v>15</v>
      </c>
      <c r="B294" s="44" t="s">
        <v>16</v>
      </c>
      <c r="C294" s="44" t="s">
        <v>56</v>
      </c>
      <c r="D294" s="44" t="s">
        <v>18</v>
      </c>
      <c r="E294" s="44" t="s">
        <v>193</v>
      </c>
      <c r="F294" s="44" t="s">
        <v>356</v>
      </c>
      <c r="G294" s="44" t="s">
        <v>20</v>
      </c>
      <c r="H294" s="44">
        <v>12</v>
      </c>
      <c r="I294" s="271" t="s">
        <v>54</v>
      </c>
      <c r="J294" s="271" t="s">
        <v>22</v>
      </c>
      <c r="K294" s="271" t="s">
        <v>22</v>
      </c>
      <c r="L294" s="52" t="s">
        <v>54</v>
      </c>
      <c r="M294" s="251"/>
      <c r="N294" s="251"/>
    </row>
    <row r="295" spans="1:14" s="26" customFormat="1" ht="24.75" customHeight="1">
      <c r="A295" s="44" t="s">
        <v>15</v>
      </c>
      <c r="B295" s="44" t="s">
        <v>16</v>
      </c>
      <c r="C295" s="44" t="s">
        <v>16</v>
      </c>
      <c r="D295" s="44" t="s">
        <v>18</v>
      </c>
      <c r="E295" s="44" t="s">
        <v>101</v>
      </c>
      <c r="F295" s="44" t="s">
        <v>357</v>
      </c>
      <c r="G295" s="44" t="s">
        <v>20</v>
      </c>
      <c r="H295" s="44">
        <v>12</v>
      </c>
      <c r="I295" s="52">
        <v>787100</v>
      </c>
      <c r="J295" s="271">
        <v>0</v>
      </c>
      <c r="K295" s="271" t="s">
        <v>22</v>
      </c>
      <c r="L295" s="52">
        <v>787100</v>
      </c>
      <c r="M295" s="145"/>
      <c r="N295" s="145"/>
    </row>
    <row r="296" spans="1:14" s="26" customFormat="1" ht="24.75" customHeight="1">
      <c r="A296" s="44" t="s">
        <v>15</v>
      </c>
      <c r="B296" s="44" t="s">
        <v>16</v>
      </c>
      <c r="C296" s="44" t="s">
        <v>56</v>
      </c>
      <c r="D296" s="44" t="s">
        <v>18</v>
      </c>
      <c r="E296" s="44" t="s">
        <v>101</v>
      </c>
      <c r="F296" s="44" t="s">
        <v>357</v>
      </c>
      <c r="G296" s="44" t="s">
        <v>20</v>
      </c>
      <c r="H296" s="44">
        <v>12</v>
      </c>
      <c r="I296" s="271" t="s">
        <v>29</v>
      </c>
      <c r="J296" s="271" t="s">
        <v>22</v>
      </c>
      <c r="K296" s="271" t="s">
        <v>22</v>
      </c>
      <c r="L296" s="52" t="s">
        <v>29</v>
      </c>
      <c r="M296" s="197"/>
      <c r="N296" s="197"/>
    </row>
    <row r="297" spans="1:14" s="26" customFormat="1" ht="24.75" customHeight="1">
      <c r="A297" s="44" t="s">
        <v>15</v>
      </c>
      <c r="B297" s="44" t="s">
        <v>16</v>
      </c>
      <c r="C297" s="44" t="s">
        <v>16</v>
      </c>
      <c r="D297" s="44" t="s">
        <v>18</v>
      </c>
      <c r="E297" s="44" t="s">
        <v>0</v>
      </c>
      <c r="F297" s="44" t="s">
        <v>358</v>
      </c>
      <c r="G297" s="44" t="s">
        <v>20</v>
      </c>
      <c r="H297" s="44">
        <v>12</v>
      </c>
      <c r="I297" s="271" t="s">
        <v>49</v>
      </c>
      <c r="J297" s="271" t="s">
        <v>22</v>
      </c>
      <c r="K297" s="271" t="s">
        <v>22</v>
      </c>
      <c r="L297" s="52" t="s">
        <v>49</v>
      </c>
      <c r="M297" s="252"/>
      <c r="N297" s="252"/>
    </row>
    <row r="298" spans="1:14" s="26" customFormat="1" ht="24.75" customHeight="1">
      <c r="A298" s="44" t="s">
        <v>15</v>
      </c>
      <c r="B298" s="44" t="s">
        <v>16</v>
      </c>
      <c r="C298" s="44" t="s">
        <v>16</v>
      </c>
      <c r="D298" s="44" t="s">
        <v>18</v>
      </c>
      <c r="E298" s="44"/>
      <c r="F298" s="44" t="s">
        <v>359</v>
      </c>
      <c r="G298" s="44" t="s">
        <v>20</v>
      </c>
      <c r="H298" s="44">
        <v>12</v>
      </c>
      <c r="I298" s="271" t="s">
        <v>24</v>
      </c>
      <c r="J298" s="271" t="s">
        <v>22</v>
      </c>
      <c r="K298" s="271" t="s">
        <v>22</v>
      </c>
      <c r="L298" s="52" t="s">
        <v>24</v>
      </c>
      <c r="M298" s="147"/>
      <c r="N298" s="147"/>
    </row>
    <row r="299" spans="1:14" s="26" customFormat="1" ht="24.75" customHeight="1">
      <c r="A299" s="44" t="s">
        <v>15</v>
      </c>
      <c r="B299" s="44" t="s">
        <v>16</v>
      </c>
      <c r="C299" s="44">
        <v>2021</v>
      </c>
      <c r="D299" s="44" t="s">
        <v>23</v>
      </c>
      <c r="E299" s="44" t="s">
        <v>180</v>
      </c>
      <c r="F299" s="44" t="s">
        <v>478</v>
      </c>
      <c r="G299" s="44" t="s">
        <v>20</v>
      </c>
      <c r="H299" s="44">
        <v>36</v>
      </c>
      <c r="I299" s="52">
        <v>336705</v>
      </c>
      <c r="J299" s="52">
        <v>1529940.22</v>
      </c>
      <c r="K299" s="52">
        <v>1677617.81</v>
      </c>
      <c r="L299" s="52">
        <v>3544263.03</v>
      </c>
      <c r="M299" s="65"/>
      <c r="N299" s="38"/>
    </row>
    <row r="300" spans="1:14" ht="24.75" customHeight="1">
      <c r="A300" s="275" t="s">
        <v>15</v>
      </c>
      <c r="B300" s="275" t="s">
        <v>16</v>
      </c>
      <c r="C300" s="275">
        <v>2021</v>
      </c>
      <c r="D300" s="275" t="s">
        <v>23</v>
      </c>
      <c r="E300" s="259" t="s">
        <v>488</v>
      </c>
      <c r="F300" s="275" t="s">
        <v>479</v>
      </c>
      <c r="G300" s="275" t="s">
        <v>20</v>
      </c>
      <c r="H300" s="275">
        <v>12</v>
      </c>
      <c r="I300" s="291">
        <v>245901.64</v>
      </c>
      <c r="J300" s="291" t="s">
        <v>22</v>
      </c>
      <c r="K300" s="291" t="s">
        <v>22</v>
      </c>
      <c r="L300" s="291">
        <f>SUM(I300:K300)</f>
        <v>245901.64</v>
      </c>
      <c r="M300" s="264"/>
      <c r="N300" s="264"/>
    </row>
    <row r="301" spans="1:14" ht="38.25">
      <c r="A301" s="261" t="s">
        <v>15</v>
      </c>
      <c r="B301" s="261">
        <v>2020</v>
      </c>
      <c r="C301" s="261">
        <v>2020</v>
      </c>
      <c r="D301" s="261" t="s">
        <v>23</v>
      </c>
      <c r="E301" s="261" t="s">
        <v>549</v>
      </c>
      <c r="F301" s="288" t="s">
        <v>470</v>
      </c>
      <c r="G301" s="261">
        <v>1</v>
      </c>
      <c r="H301" s="261">
        <v>12</v>
      </c>
      <c r="I301" s="262">
        <v>72387.2</v>
      </c>
      <c r="J301" s="262">
        <v>0</v>
      </c>
      <c r="K301" s="262">
        <v>0</v>
      </c>
      <c r="L301" s="262">
        <f>SUM(I301:K301)</f>
        <v>72387.2</v>
      </c>
      <c r="M301" s="263"/>
      <c r="N301" s="263"/>
    </row>
    <row r="302" spans="1:14" ht="24.75" customHeight="1">
      <c r="A302" s="44" t="s">
        <v>15</v>
      </c>
      <c r="B302" s="44" t="s">
        <v>16</v>
      </c>
      <c r="C302" s="44" t="s">
        <v>16</v>
      </c>
      <c r="D302" s="44" t="s">
        <v>18</v>
      </c>
      <c r="E302" s="44" t="s">
        <v>364</v>
      </c>
      <c r="F302" s="44" t="s">
        <v>360</v>
      </c>
      <c r="G302" s="44" t="s">
        <v>20</v>
      </c>
      <c r="H302" s="44">
        <v>12</v>
      </c>
      <c r="I302" s="271" t="s">
        <v>27</v>
      </c>
      <c r="J302" s="271" t="s">
        <v>22</v>
      </c>
      <c r="K302" s="271" t="s">
        <v>22</v>
      </c>
      <c r="L302" s="52" t="s">
        <v>27</v>
      </c>
      <c r="M302" s="101"/>
      <c r="N302" s="101"/>
    </row>
    <row r="303" spans="1:14" ht="24.75" customHeight="1">
      <c r="A303" s="44" t="s">
        <v>15</v>
      </c>
      <c r="B303" s="44" t="s">
        <v>16</v>
      </c>
      <c r="C303" s="44" t="s">
        <v>16</v>
      </c>
      <c r="D303" s="292" t="s">
        <v>18</v>
      </c>
      <c r="E303" s="44" t="s">
        <v>368</v>
      </c>
      <c r="F303" s="44" t="s">
        <v>361</v>
      </c>
      <c r="G303" s="44" t="s">
        <v>20</v>
      </c>
      <c r="H303" s="44">
        <v>12</v>
      </c>
      <c r="I303" s="271" t="s">
        <v>29</v>
      </c>
      <c r="J303" s="271" t="s">
        <v>22</v>
      </c>
      <c r="K303" s="271" t="s">
        <v>22</v>
      </c>
      <c r="L303" s="52" t="s">
        <v>29</v>
      </c>
      <c r="M303" s="233"/>
      <c r="N303" s="233"/>
    </row>
    <row r="304" spans="1:14" ht="24.75" customHeight="1">
      <c r="A304" s="44" t="s">
        <v>15</v>
      </c>
      <c r="B304" s="44" t="s">
        <v>16</v>
      </c>
      <c r="C304" s="44" t="s">
        <v>16</v>
      </c>
      <c r="D304" s="292" t="s">
        <v>18</v>
      </c>
      <c r="E304" s="44" t="s">
        <v>375</v>
      </c>
      <c r="F304" s="44" t="s">
        <v>362</v>
      </c>
      <c r="G304" s="44" t="s">
        <v>20</v>
      </c>
      <c r="H304" s="44">
        <v>12</v>
      </c>
      <c r="I304" s="271" t="s">
        <v>30</v>
      </c>
      <c r="J304" s="271" t="s">
        <v>22</v>
      </c>
      <c r="K304" s="271" t="s">
        <v>22</v>
      </c>
      <c r="L304" s="52" t="s">
        <v>30</v>
      </c>
      <c r="M304" s="235"/>
      <c r="N304" s="235"/>
    </row>
    <row r="305" spans="1:14" ht="24.75" customHeight="1">
      <c r="A305" s="44" t="s">
        <v>15</v>
      </c>
      <c r="B305" s="44" t="s">
        <v>16</v>
      </c>
      <c r="C305" s="44" t="s">
        <v>16</v>
      </c>
      <c r="D305" s="292" t="s">
        <v>18</v>
      </c>
      <c r="E305" s="44" t="s">
        <v>0</v>
      </c>
      <c r="F305" s="44" t="s">
        <v>363</v>
      </c>
      <c r="G305" s="44" t="s">
        <v>20</v>
      </c>
      <c r="H305" s="44">
        <v>12</v>
      </c>
      <c r="I305" s="271" t="s">
        <v>141</v>
      </c>
      <c r="J305" s="271" t="s">
        <v>22</v>
      </c>
      <c r="K305" s="271" t="s">
        <v>22</v>
      </c>
      <c r="L305" s="52" t="s">
        <v>141</v>
      </c>
      <c r="M305" s="171"/>
      <c r="N305" s="171"/>
    </row>
    <row r="306" spans="1:14" ht="24.75" customHeight="1">
      <c r="A306" s="44" t="s">
        <v>15</v>
      </c>
      <c r="B306" s="44" t="s">
        <v>16</v>
      </c>
      <c r="C306" s="44" t="s">
        <v>16</v>
      </c>
      <c r="D306" s="292" t="s">
        <v>18</v>
      </c>
      <c r="E306" s="44" t="s">
        <v>134</v>
      </c>
      <c r="F306" s="44" t="s">
        <v>137</v>
      </c>
      <c r="G306" s="44" t="s">
        <v>20</v>
      </c>
      <c r="H306" s="44">
        <v>12</v>
      </c>
      <c r="I306" s="271" t="s">
        <v>136</v>
      </c>
      <c r="J306" s="271" t="s">
        <v>22</v>
      </c>
      <c r="K306" s="271" t="s">
        <v>22</v>
      </c>
      <c r="L306" s="52" t="s">
        <v>136</v>
      </c>
      <c r="M306" s="125"/>
      <c r="N306" s="125"/>
    </row>
    <row r="307" spans="1:14" ht="24.75" customHeight="1">
      <c r="A307" s="44" t="s">
        <v>15</v>
      </c>
      <c r="B307" s="44" t="s">
        <v>16</v>
      </c>
      <c r="C307" s="44" t="s">
        <v>56</v>
      </c>
      <c r="D307" s="292" t="s">
        <v>18</v>
      </c>
      <c r="E307" s="44" t="s">
        <v>134</v>
      </c>
      <c r="F307" s="44" t="s">
        <v>138</v>
      </c>
      <c r="G307" s="44" t="s">
        <v>20</v>
      </c>
      <c r="H307" s="44">
        <v>12</v>
      </c>
      <c r="I307" s="271" t="s">
        <v>136</v>
      </c>
      <c r="J307" s="271" t="s">
        <v>22</v>
      </c>
      <c r="K307" s="271" t="s">
        <v>22</v>
      </c>
      <c r="L307" s="52" t="s">
        <v>136</v>
      </c>
      <c r="M307" s="38"/>
      <c r="N307" s="38"/>
    </row>
  </sheetData>
  <sheetProtection password="9D19" sheet="1"/>
  <autoFilter ref="A1:N1">
    <sortState ref="A2:N307">
      <sortCondition sortBy="value" ref="F2:F307"/>
    </sortState>
  </autoFilter>
  <printOptions/>
  <pageMargins left="0.25" right="0.25" top="0.75" bottom="0.75" header="0.3" footer="0.3"/>
  <pageSetup fitToHeight="0"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3:M31"/>
  <sheetViews>
    <sheetView zoomScalePageLayoutView="0" workbookViewId="0" topLeftCell="A1">
      <selection activeCell="A3" sqref="A3:M31"/>
    </sheetView>
  </sheetViews>
  <sheetFormatPr defaultColWidth="9.140625" defaultRowHeight="12.75"/>
  <sheetData>
    <row r="3" spans="1:13" ht="114.75">
      <c r="A3" s="2" t="s">
        <v>380</v>
      </c>
      <c r="B3" s="2" t="s">
        <v>381</v>
      </c>
      <c r="C3" s="2" t="s">
        <v>382</v>
      </c>
      <c r="D3" s="2" t="s">
        <v>383</v>
      </c>
      <c r="E3" s="2" t="s">
        <v>5</v>
      </c>
      <c r="F3" s="2" t="s">
        <v>384</v>
      </c>
      <c r="G3" s="2" t="s">
        <v>385</v>
      </c>
      <c r="H3" s="2" t="s">
        <v>386</v>
      </c>
      <c r="I3" s="2" t="s">
        <v>387</v>
      </c>
      <c r="J3" s="2" t="s">
        <v>388</v>
      </c>
      <c r="K3" s="2" t="s">
        <v>389</v>
      </c>
      <c r="L3" s="2" t="s">
        <v>390</v>
      </c>
      <c r="M3" s="2" t="s">
        <v>391</v>
      </c>
    </row>
    <row r="4" spans="1:13" ht="267.75">
      <c r="A4" s="2" t="s">
        <v>15</v>
      </c>
      <c r="B4" s="2" t="s">
        <v>16</v>
      </c>
      <c r="C4" s="2" t="s">
        <v>16</v>
      </c>
      <c r="D4" s="5" t="s">
        <v>392</v>
      </c>
      <c r="E4" s="5" t="s">
        <v>393</v>
      </c>
      <c r="F4" s="6" t="s">
        <v>394</v>
      </c>
      <c r="G4" s="2">
        <v>1</v>
      </c>
      <c r="H4" s="6">
        <v>36</v>
      </c>
      <c r="I4" s="4">
        <f>2963000/3</f>
        <v>987666.6666666666</v>
      </c>
      <c r="J4" s="4">
        <f>2963000/3</f>
        <v>987666.6666666666</v>
      </c>
      <c r="K4" s="4">
        <f>2963000/3</f>
        <v>987666.6666666666</v>
      </c>
      <c r="L4" s="4">
        <v>2963000</v>
      </c>
      <c r="M4" s="6" t="s">
        <v>395</v>
      </c>
    </row>
    <row r="5" spans="1:13" ht="191.25">
      <c r="A5" s="2" t="s">
        <v>15</v>
      </c>
      <c r="B5" s="2" t="s">
        <v>16</v>
      </c>
      <c r="C5" s="2">
        <v>2021</v>
      </c>
      <c r="D5" s="2" t="s">
        <v>18</v>
      </c>
      <c r="E5" s="5" t="s">
        <v>396</v>
      </c>
      <c r="F5" s="7" t="s">
        <v>397</v>
      </c>
      <c r="G5" s="2">
        <v>1</v>
      </c>
      <c r="H5" s="5">
        <v>36</v>
      </c>
      <c r="I5" s="8">
        <v>7856557.38</v>
      </c>
      <c r="J5" s="8">
        <v>7856557.38</v>
      </c>
      <c r="K5" s="8">
        <v>7858936.38</v>
      </c>
      <c r="L5" s="8">
        <f>SUM(I5:K5)</f>
        <v>23572051.14</v>
      </c>
      <c r="M5" s="2" t="s">
        <v>398</v>
      </c>
    </row>
    <row r="6" spans="1:13" ht="242.25">
      <c r="A6" s="2" t="s">
        <v>15</v>
      </c>
      <c r="B6" s="2" t="s">
        <v>16</v>
      </c>
      <c r="C6" s="2" t="s">
        <v>16</v>
      </c>
      <c r="D6" s="2" t="s">
        <v>18</v>
      </c>
      <c r="E6" s="2" t="s">
        <v>0</v>
      </c>
      <c r="F6" s="2" t="s">
        <v>400</v>
      </c>
      <c r="G6" s="2" t="s">
        <v>20</v>
      </c>
      <c r="H6" s="2" t="s">
        <v>176</v>
      </c>
      <c r="I6" s="2" t="s">
        <v>402</v>
      </c>
      <c r="J6" s="2" t="s">
        <v>403</v>
      </c>
      <c r="K6" s="2" t="s">
        <v>404</v>
      </c>
      <c r="L6" s="2" t="s">
        <v>399</v>
      </c>
      <c r="M6" s="2" t="s">
        <v>405</v>
      </c>
    </row>
    <row r="7" spans="1:13" ht="229.5">
      <c r="A7" s="2" t="s">
        <v>15</v>
      </c>
      <c r="B7" s="2" t="s">
        <v>16</v>
      </c>
      <c r="C7" s="2" t="s">
        <v>16</v>
      </c>
      <c r="D7" s="2" t="s">
        <v>18</v>
      </c>
      <c r="E7" s="2" t="s">
        <v>407</v>
      </c>
      <c r="F7" s="2" t="s">
        <v>408</v>
      </c>
      <c r="G7" s="2" t="s">
        <v>20</v>
      </c>
      <c r="H7" s="2" t="s">
        <v>401</v>
      </c>
      <c r="I7" s="2" t="s">
        <v>406</v>
      </c>
      <c r="J7" s="2" t="s">
        <v>22</v>
      </c>
      <c r="K7" s="2" t="s">
        <v>22</v>
      </c>
      <c r="L7" s="2" t="s">
        <v>406</v>
      </c>
      <c r="M7" s="2" t="s">
        <v>409</v>
      </c>
    </row>
    <row r="8" spans="1:13" ht="191.25">
      <c r="A8" s="2" t="s">
        <v>15</v>
      </c>
      <c r="B8" s="2" t="s">
        <v>16</v>
      </c>
      <c r="C8" s="2" t="s">
        <v>16</v>
      </c>
      <c r="D8" s="2" t="s">
        <v>23</v>
      </c>
      <c r="E8" s="2" t="s">
        <v>410</v>
      </c>
      <c r="F8" s="2" t="s">
        <v>411</v>
      </c>
      <c r="G8" s="2" t="s">
        <v>20</v>
      </c>
      <c r="H8" s="9">
        <v>24</v>
      </c>
      <c r="I8" s="10">
        <v>631125</v>
      </c>
      <c r="J8" s="10">
        <v>841500</v>
      </c>
      <c r="K8" s="5">
        <v>210375</v>
      </c>
      <c r="L8" s="8">
        <f>I8+J8+K8</f>
        <v>1683000</v>
      </c>
      <c r="M8" s="2" t="s">
        <v>409</v>
      </c>
    </row>
    <row r="9" spans="1:13" ht="127.5">
      <c r="A9" s="2" t="s">
        <v>15</v>
      </c>
      <c r="B9" s="2" t="s">
        <v>16</v>
      </c>
      <c r="C9" s="2" t="s">
        <v>16</v>
      </c>
      <c r="D9" s="2" t="s">
        <v>23</v>
      </c>
      <c r="E9" s="2" t="s">
        <v>412</v>
      </c>
      <c r="F9" s="2" t="s">
        <v>413</v>
      </c>
      <c r="G9" s="2" t="s">
        <v>20</v>
      </c>
      <c r="H9" s="2" t="s">
        <v>59</v>
      </c>
      <c r="I9" s="3">
        <v>1071644.01</v>
      </c>
      <c r="J9" s="3">
        <v>1064925.24</v>
      </c>
      <c r="K9" s="3">
        <v>1093900.04</v>
      </c>
      <c r="L9" s="3">
        <f>SUM(I9:K9)</f>
        <v>3230469.29</v>
      </c>
      <c r="M9" s="2" t="s">
        <v>409</v>
      </c>
    </row>
    <row r="10" spans="1:13" ht="390">
      <c r="A10" s="2" t="s">
        <v>15</v>
      </c>
      <c r="B10" s="2" t="s">
        <v>16</v>
      </c>
      <c r="C10" s="2" t="s">
        <v>16</v>
      </c>
      <c r="D10" s="5" t="s">
        <v>23</v>
      </c>
      <c r="E10" s="5" t="s">
        <v>414</v>
      </c>
      <c r="F10" s="11" t="s">
        <v>415</v>
      </c>
      <c r="G10" s="2">
        <v>1</v>
      </c>
      <c r="H10" s="12">
        <v>36</v>
      </c>
      <c r="I10" s="8">
        <v>0</v>
      </c>
      <c r="J10" s="8">
        <v>40983606.51</v>
      </c>
      <c r="K10" s="8">
        <v>58666393.45</v>
      </c>
      <c r="L10" s="8">
        <v>99650000</v>
      </c>
      <c r="M10" s="5" t="s">
        <v>395</v>
      </c>
    </row>
    <row r="11" spans="1:13" ht="204">
      <c r="A11" s="2" t="s">
        <v>15</v>
      </c>
      <c r="B11" s="2" t="s">
        <v>16</v>
      </c>
      <c r="C11" s="2" t="s">
        <v>16</v>
      </c>
      <c r="D11" s="2" t="s">
        <v>18</v>
      </c>
      <c r="E11" s="2" t="s">
        <v>0</v>
      </c>
      <c r="F11" s="2" t="s">
        <v>417</v>
      </c>
      <c r="G11" s="2" t="s">
        <v>20</v>
      </c>
      <c r="H11" s="2">
        <v>12</v>
      </c>
      <c r="I11" s="2" t="s">
        <v>416</v>
      </c>
      <c r="J11" s="2" t="s">
        <v>22</v>
      </c>
      <c r="K11" s="2" t="s">
        <v>22</v>
      </c>
      <c r="L11" s="2" t="s">
        <v>416</v>
      </c>
      <c r="M11" s="2" t="s">
        <v>409</v>
      </c>
    </row>
    <row r="12" spans="1:13" ht="229.5">
      <c r="A12" s="2" t="s">
        <v>15</v>
      </c>
      <c r="B12" s="2" t="s">
        <v>16</v>
      </c>
      <c r="C12" s="2" t="s">
        <v>16</v>
      </c>
      <c r="D12" s="2" t="s">
        <v>18</v>
      </c>
      <c r="E12" s="13" t="s">
        <v>407</v>
      </c>
      <c r="F12" s="2" t="s">
        <v>418</v>
      </c>
      <c r="G12" s="2" t="s">
        <v>25</v>
      </c>
      <c r="H12" s="2">
        <v>12</v>
      </c>
      <c r="I12" s="3">
        <v>1082645</v>
      </c>
      <c r="J12" s="3">
        <v>0</v>
      </c>
      <c r="K12" s="3">
        <v>0</v>
      </c>
      <c r="L12" s="3">
        <v>1082645</v>
      </c>
      <c r="M12" s="2" t="s">
        <v>405</v>
      </c>
    </row>
    <row r="13" spans="1:13" ht="242.25">
      <c r="A13" s="2" t="s">
        <v>15</v>
      </c>
      <c r="B13" s="2" t="s">
        <v>16</v>
      </c>
      <c r="C13" s="2" t="s">
        <v>16</v>
      </c>
      <c r="D13" s="2" t="s">
        <v>18</v>
      </c>
      <c r="E13" s="13" t="s">
        <v>407</v>
      </c>
      <c r="F13" s="2" t="s">
        <v>420</v>
      </c>
      <c r="G13" s="2" t="s">
        <v>20</v>
      </c>
      <c r="H13" s="2">
        <v>36</v>
      </c>
      <c r="I13" s="2" t="s">
        <v>421</v>
      </c>
      <c r="J13" s="2" t="s">
        <v>422</v>
      </c>
      <c r="K13" s="2" t="s">
        <v>423</v>
      </c>
      <c r="L13" s="2" t="s">
        <v>419</v>
      </c>
      <c r="M13" s="2" t="s">
        <v>405</v>
      </c>
    </row>
    <row r="14" spans="1:13" ht="76.5">
      <c r="A14" s="2" t="s">
        <v>15</v>
      </c>
      <c r="B14" s="2" t="s">
        <v>16</v>
      </c>
      <c r="C14" s="2" t="s">
        <v>16</v>
      </c>
      <c r="D14" s="2" t="s">
        <v>18</v>
      </c>
      <c r="E14" s="14" t="s">
        <v>407</v>
      </c>
      <c r="F14" s="5" t="s">
        <v>424</v>
      </c>
      <c r="G14" s="2">
        <v>1</v>
      </c>
      <c r="H14" s="5">
        <v>12</v>
      </c>
      <c r="I14" s="8">
        <v>412791.31</v>
      </c>
      <c r="J14" s="8">
        <v>0</v>
      </c>
      <c r="K14" s="8">
        <v>0</v>
      </c>
      <c r="L14" s="8">
        <v>412791.31</v>
      </c>
      <c r="M14" s="2" t="s">
        <v>409</v>
      </c>
    </row>
    <row r="15" spans="1:13" ht="330">
      <c r="A15" s="2" t="s">
        <v>15</v>
      </c>
      <c r="B15" s="2" t="s">
        <v>16</v>
      </c>
      <c r="C15" s="2" t="s">
        <v>16</v>
      </c>
      <c r="D15" s="5" t="s">
        <v>23</v>
      </c>
      <c r="E15" s="5" t="s">
        <v>425</v>
      </c>
      <c r="F15" s="11" t="s">
        <v>426</v>
      </c>
      <c r="G15" s="2">
        <v>1</v>
      </c>
      <c r="H15" s="5">
        <v>48</v>
      </c>
      <c r="I15" s="8">
        <v>525000</v>
      </c>
      <c r="J15" s="8">
        <v>700000</v>
      </c>
      <c r="K15" s="8">
        <v>875000</v>
      </c>
      <c r="L15" s="8">
        <f>SUM(I15:K15)</f>
        <v>2100000</v>
      </c>
      <c r="M15" s="2" t="s">
        <v>409</v>
      </c>
    </row>
    <row r="16" spans="1:13" ht="225">
      <c r="A16" s="2" t="s">
        <v>15</v>
      </c>
      <c r="B16" s="2" t="s">
        <v>16</v>
      </c>
      <c r="C16" s="2" t="s">
        <v>16</v>
      </c>
      <c r="D16" s="5" t="s">
        <v>392</v>
      </c>
      <c r="E16" s="5" t="s">
        <v>393</v>
      </c>
      <c r="F16" s="11" t="s">
        <v>427</v>
      </c>
      <c r="G16" s="2">
        <v>1</v>
      </c>
      <c r="H16" s="5">
        <v>12</v>
      </c>
      <c r="I16" s="8">
        <v>639756.2</v>
      </c>
      <c r="J16" s="8">
        <v>0</v>
      </c>
      <c r="K16" s="8">
        <v>0</v>
      </c>
      <c r="L16" s="8">
        <v>639756.2</v>
      </c>
      <c r="M16" s="2" t="s">
        <v>409</v>
      </c>
    </row>
    <row r="17" spans="1:13" ht="240">
      <c r="A17" s="2" t="s">
        <v>15</v>
      </c>
      <c r="B17" s="2" t="s">
        <v>16</v>
      </c>
      <c r="C17" s="2" t="s">
        <v>16</v>
      </c>
      <c r="D17" s="5" t="s">
        <v>392</v>
      </c>
      <c r="E17" s="5" t="s">
        <v>428</v>
      </c>
      <c r="F17" s="11" t="s">
        <v>429</v>
      </c>
      <c r="G17" s="2">
        <v>1</v>
      </c>
      <c r="H17" s="5">
        <v>36</v>
      </c>
      <c r="I17" s="8">
        <v>199615.91</v>
      </c>
      <c r="J17" s="8">
        <v>18115.24</v>
      </c>
      <c r="K17" s="8">
        <v>29822.86</v>
      </c>
      <c r="L17" s="8">
        <f>SUM(I17:K17)</f>
        <v>247554.01</v>
      </c>
      <c r="M17" s="5" t="s">
        <v>430</v>
      </c>
    </row>
    <row r="18" spans="1:13" ht="242.25">
      <c r="A18" s="2" t="s">
        <v>15</v>
      </c>
      <c r="B18" s="2" t="s">
        <v>16</v>
      </c>
      <c r="C18" s="2" t="s">
        <v>16</v>
      </c>
      <c r="D18" s="5" t="s">
        <v>392</v>
      </c>
      <c r="E18" s="5" t="s">
        <v>184</v>
      </c>
      <c r="F18" s="7" t="s">
        <v>431</v>
      </c>
      <c r="G18" s="2">
        <v>1</v>
      </c>
      <c r="H18" s="5">
        <v>12</v>
      </c>
      <c r="I18" s="8">
        <v>155259.03</v>
      </c>
      <c r="J18" s="8">
        <v>0</v>
      </c>
      <c r="K18" s="8">
        <v>0</v>
      </c>
      <c r="L18" s="8">
        <f>SUM(I18:K18)</f>
        <v>155259.03</v>
      </c>
      <c r="M18" s="5" t="s">
        <v>432</v>
      </c>
    </row>
    <row r="19" spans="1:13" ht="102">
      <c r="A19" s="2" t="s">
        <v>15</v>
      </c>
      <c r="B19" s="2" t="s">
        <v>16</v>
      </c>
      <c r="C19" s="2" t="s">
        <v>16</v>
      </c>
      <c r="D19" s="5" t="s">
        <v>392</v>
      </c>
      <c r="E19" s="5" t="s">
        <v>181</v>
      </c>
      <c r="F19" s="15" t="s">
        <v>433</v>
      </c>
      <c r="G19" s="2">
        <v>1</v>
      </c>
      <c r="H19" s="5">
        <v>36</v>
      </c>
      <c r="I19" s="8">
        <f>1667407.19+865426.06</f>
        <v>2532833.25</v>
      </c>
      <c r="J19" s="8">
        <f>2517563.93+1590987.12</f>
        <v>4108551.0500000003</v>
      </c>
      <c r="K19" s="8">
        <f>1468578.96+897737.55</f>
        <v>2366316.51</v>
      </c>
      <c r="L19" s="8">
        <f>SUM(I19:K19)</f>
        <v>9007700.81</v>
      </c>
      <c r="M19" s="5" t="s">
        <v>434</v>
      </c>
    </row>
    <row r="20" spans="1:13" ht="105">
      <c r="A20" s="2" t="s">
        <v>15</v>
      </c>
      <c r="B20" s="2" t="s">
        <v>16</v>
      </c>
      <c r="C20" s="2" t="s">
        <v>16</v>
      </c>
      <c r="D20" s="5" t="s">
        <v>392</v>
      </c>
      <c r="E20" s="5" t="s">
        <v>435</v>
      </c>
      <c r="F20" s="11" t="s">
        <v>436</v>
      </c>
      <c r="G20" s="2">
        <v>1</v>
      </c>
      <c r="H20" s="5">
        <v>12</v>
      </c>
      <c r="I20" s="8">
        <v>500000</v>
      </c>
      <c r="J20" s="8">
        <v>0</v>
      </c>
      <c r="K20" s="8">
        <v>0</v>
      </c>
      <c r="L20" s="8">
        <f>SUM(I20:K20)</f>
        <v>500000</v>
      </c>
      <c r="M20" s="5" t="s">
        <v>437</v>
      </c>
    </row>
    <row r="21" spans="1:13" ht="300">
      <c r="A21" s="2" t="s">
        <v>15</v>
      </c>
      <c r="B21" s="2" t="s">
        <v>16</v>
      </c>
      <c r="C21" s="2" t="s">
        <v>16</v>
      </c>
      <c r="D21" s="5" t="s">
        <v>392</v>
      </c>
      <c r="E21" s="5" t="s">
        <v>428</v>
      </c>
      <c r="F21" s="11" t="s">
        <v>438</v>
      </c>
      <c r="G21" s="2">
        <v>1</v>
      </c>
      <c r="H21" s="5">
        <v>48</v>
      </c>
      <c r="I21" s="8">
        <v>3980000</v>
      </c>
      <c r="J21" s="8">
        <v>0</v>
      </c>
      <c r="K21" s="8">
        <v>0</v>
      </c>
      <c r="L21" s="8">
        <v>3980000</v>
      </c>
      <c r="M21" s="6" t="s">
        <v>430</v>
      </c>
    </row>
    <row r="22" spans="1:13" ht="285">
      <c r="A22" s="2" t="s">
        <v>15</v>
      </c>
      <c r="B22" s="2" t="s">
        <v>16</v>
      </c>
      <c r="C22" s="2" t="s">
        <v>16</v>
      </c>
      <c r="D22" s="5" t="s">
        <v>392</v>
      </c>
      <c r="E22" s="5" t="s">
        <v>439</v>
      </c>
      <c r="F22" s="11" t="s">
        <v>440</v>
      </c>
      <c r="G22" s="2">
        <v>2</v>
      </c>
      <c r="H22" s="5">
        <v>36</v>
      </c>
      <c r="I22" s="8">
        <v>9960000</v>
      </c>
      <c r="J22" s="8">
        <v>0</v>
      </c>
      <c r="K22" s="8">
        <v>0</v>
      </c>
      <c r="L22" s="8">
        <v>9960000</v>
      </c>
      <c r="M22" s="6" t="s">
        <v>430</v>
      </c>
    </row>
    <row r="23" spans="1:13" ht="267.75">
      <c r="A23" s="2" t="s">
        <v>15</v>
      </c>
      <c r="B23" s="2" t="s">
        <v>16</v>
      </c>
      <c r="C23" s="2" t="s">
        <v>16</v>
      </c>
      <c r="D23" s="5" t="s">
        <v>392</v>
      </c>
      <c r="E23" s="5" t="s">
        <v>441</v>
      </c>
      <c r="F23" s="17" t="s">
        <v>442</v>
      </c>
      <c r="G23" s="2">
        <v>1</v>
      </c>
      <c r="H23" s="18">
        <v>48</v>
      </c>
      <c r="I23" s="16">
        <v>347295.08</v>
      </c>
      <c r="J23" s="16">
        <v>463059.84</v>
      </c>
      <c r="K23" s="16">
        <v>680698.57</v>
      </c>
      <c r="L23" s="16">
        <f>SUM(I23:K23)</f>
        <v>1491053.49</v>
      </c>
      <c r="M23" s="6" t="s">
        <v>395</v>
      </c>
    </row>
    <row r="24" spans="1:13" ht="270">
      <c r="A24" s="2" t="s">
        <v>15</v>
      </c>
      <c r="B24" s="2" t="s">
        <v>16</v>
      </c>
      <c r="C24" s="2" t="s">
        <v>16</v>
      </c>
      <c r="D24" s="5" t="s">
        <v>392</v>
      </c>
      <c r="E24" s="20" t="s">
        <v>443</v>
      </c>
      <c r="F24" s="21" t="s">
        <v>444</v>
      </c>
      <c r="G24" s="2">
        <v>1</v>
      </c>
      <c r="H24" s="20">
        <v>48</v>
      </c>
      <c r="I24" s="19">
        <v>136950</v>
      </c>
      <c r="J24" s="19">
        <v>136950</v>
      </c>
      <c r="K24" s="19">
        <v>273882</v>
      </c>
      <c r="L24" s="19">
        <v>547782</v>
      </c>
      <c r="M24" s="5" t="s">
        <v>430</v>
      </c>
    </row>
    <row r="25" spans="1:13" ht="255">
      <c r="A25" s="2" t="s">
        <v>15</v>
      </c>
      <c r="B25" s="2" t="s">
        <v>16</v>
      </c>
      <c r="C25" s="2" t="s">
        <v>16</v>
      </c>
      <c r="D25" s="5" t="s">
        <v>392</v>
      </c>
      <c r="E25" s="22" t="s">
        <v>428</v>
      </c>
      <c r="F25" s="21" t="s">
        <v>445</v>
      </c>
      <c r="G25" s="2">
        <v>1</v>
      </c>
      <c r="H25" s="20">
        <v>36</v>
      </c>
      <c r="I25" s="19">
        <v>857556.67</v>
      </c>
      <c r="J25" s="19">
        <v>857556.67</v>
      </c>
      <c r="K25" s="19">
        <v>857556.66</v>
      </c>
      <c r="L25" s="19">
        <v>2572670</v>
      </c>
      <c r="M25" s="5" t="s">
        <v>430</v>
      </c>
    </row>
    <row r="26" spans="1:13" ht="330">
      <c r="A26" s="2" t="s">
        <v>15</v>
      </c>
      <c r="B26" s="2" t="s">
        <v>16</v>
      </c>
      <c r="C26" s="2" t="s">
        <v>16</v>
      </c>
      <c r="D26" s="5" t="s">
        <v>392</v>
      </c>
      <c r="E26" s="20" t="s">
        <v>180</v>
      </c>
      <c r="F26" s="21" t="s">
        <v>446</v>
      </c>
      <c r="G26" s="2">
        <v>1</v>
      </c>
      <c r="H26" s="20">
        <v>12</v>
      </c>
      <c r="I26" s="19">
        <v>532510</v>
      </c>
      <c r="J26" s="19">
        <v>0</v>
      </c>
      <c r="K26" s="19">
        <v>0</v>
      </c>
      <c r="L26" s="19">
        <v>532510</v>
      </c>
      <c r="M26" s="5" t="s">
        <v>430</v>
      </c>
    </row>
    <row r="27" spans="1:13" ht="300">
      <c r="A27" s="2" t="s">
        <v>15</v>
      </c>
      <c r="B27" s="2" t="s">
        <v>16</v>
      </c>
      <c r="C27" s="2" t="s">
        <v>16</v>
      </c>
      <c r="D27" s="5" t="s">
        <v>392</v>
      </c>
      <c r="E27" s="20" t="s">
        <v>441</v>
      </c>
      <c r="F27" s="21" t="s">
        <v>447</v>
      </c>
      <c r="G27" s="2">
        <v>1</v>
      </c>
      <c r="H27" s="20">
        <v>36</v>
      </c>
      <c r="I27" s="19">
        <v>400000</v>
      </c>
      <c r="J27" s="19">
        <v>500000</v>
      </c>
      <c r="K27" s="19">
        <v>500000</v>
      </c>
      <c r="L27" s="19">
        <v>1400000</v>
      </c>
      <c r="M27" s="5" t="s">
        <v>430</v>
      </c>
    </row>
    <row r="28" spans="1:13" ht="240">
      <c r="A28" s="2" t="s">
        <v>15</v>
      </c>
      <c r="B28" s="2" t="s">
        <v>16</v>
      </c>
      <c r="C28" s="2" t="s">
        <v>16</v>
      </c>
      <c r="D28" s="5" t="s">
        <v>392</v>
      </c>
      <c r="E28" s="20" t="s">
        <v>448</v>
      </c>
      <c r="F28" s="21" t="s">
        <v>449</v>
      </c>
      <c r="G28" s="2">
        <v>1</v>
      </c>
      <c r="H28" s="20">
        <v>12</v>
      </c>
      <c r="I28" s="19">
        <v>1828000</v>
      </c>
      <c r="J28" s="19">
        <v>0</v>
      </c>
      <c r="K28" s="19">
        <v>0</v>
      </c>
      <c r="L28" s="19">
        <f>SUM(I28:K28)</f>
        <v>1828000</v>
      </c>
      <c r="M28" s="2" t="s">
        <v>409</v>
      </c>
    </row>
    <row r="29" spans="1:13" ht="153">
      <c r="A29" s="2" t="s">
        <v>15</v>
      </c>
      <c r="B29" s="2" t="s">
        <v>16</v>
      </c>
      <c r="C29" s="2" t="s">
        <v>16</v>
      </c>
      <c r="D29" s="22" t="s">
        <v>23</v>
      </c>
      <c r="E29" s="13" t="s">
        <v>450</v>
      </c>
      <c r="F29" s="2" t="s">
        <v>451</v>
      </c>
      <c r="G29" s="2">
        <v>1</v>
      </c>
      <c r="H29" s="22">
        <v>36</v>
      </c>
      <c r="I29" s="23">
        <v>1014744.09</v>
      </c>
      <c r="J29" s="23">
        <v>1014744.09</v>
      </c>
      <c r="K29" s="23">
        <v>1014744.09</v>
      </c>
      <c r="L29" s="23">
        <v>3044232.26</v>
      </c>
      <c r="M29" s="2" t="s">
        <v>409</v>
      </c>
    </row>
    <row r="30" spans="1:13" ht="191.25">
      <c r="A30" s="2" t="s">
        <v>15</v>
      </c>
      <c r="B30" s="2" t="s">
        <v>16</v>
      </c>
      <c r="C30" s="2" t="s">
        <v>16</v>
      </c>
      <c r="D30" s="5" t="s">
        <v>392</v>
      </c>
      <c r="E30" s="13" t="s">
        <v>450</v>
      </c>
      <c r="F30" s="2" t="s">
        <v>452</v>
      </c>
      <c r="G30" s="2">
        <v>1</v>
      </c>
      <c r="H30" s="22">
        <v>24</v>
      </c>
      <c r="I30" s="23">
        <v>251596.8</v>
      </c>
      <c r="J30" s="23">
        <v>251596.8</v>
      </c>
      <c r="K30" s="23">
        <v>0</v>
      </c>
      <c r="L30" s="23">
        <v>503193.6</v>
      </c>
      <c r="M30" s="2" t="s">
        <v>409</v>
      </c>
    </row>
    <row r="31" spans="1:13" ht="165.75">
      <c r="A31" s="2" t="s">
        <v>15</v>
      </c>
      <c r="B31" s="2" t="s">
        <v>16</v>
      </c>
      <c r="C31" s="2" t="s">
        <v>16</v>
      </c>
      <c r="D31" s="22" t="s">
        <v>23</v>
      </c>
      <c r="E31" s="13" t="s">
        <v>453</v>
      </c>
      <c r="F31" s="2" t="s">
        <v>454</v>
      </c>
      <c r="G31" s="2">
        <v>1</v>
      </c>
      <c r="H31" s="22">
        <v>36</v>
      </c>
      <c r="I31" s="23">
        <v>975001.68</v>
      </c>
      <c r="J31" s="23">
        <v>912047.62</v>
      </c>
      <c r="K31" s="23">
        <v>532027.73</v>
      </c>
      <c r="L31" s="19">
        <v>2419077.03</v>
      </c>
      <c r="M31" s="2" t="s">
        <v>398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10"/>
  <sheetViews>
    <sheetView zoomScalePageLayoutView="0" workbookViewId="0" topLeftCell="A1">
      <selection activeCell="F15" sqref="F15"/>
    </sheetView>
  </sheetViews>
  <sheetFormatPr defaultColWidth="9.140625" defaultRowHeight="12.75"/>
  <cols>
    <col min="6" max="6" width="50.00390625" style="0" customWidth="1"/>
    <col min="9" max="12" width="13.421875" style="0" customWidth="1"/>
  </cols>
  <sheetData>
    <row r="1" spans="1:14" ht="66" customHeight="1">
      <c r="A1" s="1" t="s">
        <v>1</v>
      </c>
      <c r="B1" s="1" t="s">
        <v>2</v>
      </c>
      <c r="C1" s="1" t="s">
        <v>3</v>
      </c>
      <c r="D1" s="1" t="s">
        <v>4</v>
      </c>
      <c r="E1" s="1" t="s">
        <v>5</v>
      </c>
      <c r="F1" s="1" t="s">
        <v>6</v>
      </c>
      <c r="G1" s="1" t="s">
        <v>7</v>
      </c>
      <c r="H1" s="1" t="s">
        <v>8</v>
      </c>
      <c r="I1" s="30" t="s">
        <v>9</v>
      </c>
      <c r="J1" s="30" t="s">
        <v>10</v>
      </c>
      <c r="K1" s="30" t="s">
        <v>11</v>
      </c>
      <c r="L1" s="30" t="s">
        <v>12</v>
      </c>
      <c r="M1" s="1" t="s">
        <v>13</v>
      </c>
      <c r="N1" s="1" t="s">
        <v>14</v>
      </c>
    </row>
    <row r="2" spans="1:12" ht="36.75" customHeight="1">
      <c r="A2" s="28" t="s">
        <v>15</v>
      </c>
      <c r="B2" s="28" t="s">
        <v>16</v>
      </c>
      <c r="C2" s="28" t="s">
        <v>16</v>
      </c>
      <c r="D2" s="28" t="s">
        <v>23</v>
      </c>
      <c r="E2" s="28" t="s">
        <v>0</v>
      </c>
      <c r="F2" s="34" t="s">
        <v>496</v>
      </c>
      <c r="G2" s="28" t="s">
        <v>20</v>
      </c>
      <c r="H2" s="28" t="s">
        <v>59</v>
      </c>
      <c r="I2" s="32" t="s">
        <v>497</v>
      </c>
      <c r="J2" s="32" t="s">
        <v>498</v>
      </c>
      <c r="K2" s="32" t="s">
        <v>498</v>
      </c>
      <c r="L2" s="32" t="s">
        <v>499</v>
      </c>
    </row>
    <row r="3" spans="1:12" ht="36.75" customHeight="1">
      <c r="A3" s="28" t="s">
        <v>15</v>
      </c>
      <c r="B3" s="28" t="s">
        <v>16</v>
      </c>
      <c r="C3" s="28" t="s">
        <v>16</v>
      </c>
      <c r="D3" s="28" t="s">
        <v>23</v>
      </c>
      <c r="E3" s="28" t="s">
        <v>0</v>
      </c>
      <c r="F3" s="28" t="s">
        <v>517</v>
      </c>
      <c r="G3" s="28" t="s">
        <v>20</v>
      </c>
      <c r="H3" s="28">
        <v>24</v>
      </c>
      <c r="I3" s="32">
        <v>0</v>
      </c>
      <c r="J3" s="32" t="s">
        <v>65</v>
      </c>
      <c r="K3" s="32" t="s">
        <v>65</v>
      </c>
      <c r="L3" s="32">
        <v>409836.07</v>
      </c>
    </row>
    <row r="4" spans="1:12" ht="36.75" customHeight="1">
      <c r="A4" s="28" t="s">
        <v>15</v>
      </c>
      <c r="B4" s="28" t="s">
        <v>16</v>
      </c>
      <c r="C4" s="28" t="s">
        <v>16</v>
      </c>
      <c r="D4" s="28" t="s">
        <v>23</v>
      </c>
      <c r="E4" s="28" t="s">
        <v>0</v>
      </c>
      <c r="F4" s="28" t="s">
        <v>518</v>
      </c>
      <c r="G4" s="28" t="s">
        <v>20</v>
      </c>
      <c r="H4" s="28" t="s">
        <v>401</v>
      </c>
      <c r="I4" s="33" t="s">
        <v>519</v>
      </c>
      <c r="J4" s="33" t="s">
        <v>54</v>
      </c>
      <c r="K4" s="33" t="s">
        <v>22</v>
      </c>
      <c r="L4" s="33">
        <v>1229508.8</v>
      </c>
    </row>
    <row r="5" spans="1:12" ht="36.75" customHeight="1">
      <c r="A5" s="28" t="s">
        <v>15</v>
      </c>
      <c r="B5" s="28" t="s">
        <v>16</v>
      </c>
      <c r="C5" s="28" t="s">
        <v>17</v>
      </c>
      <c r="D5" s="28" t="s">
        <v>18</v>
      </c>
      <c r="E5" s="28" t="s">
        <v>0</v>
      </c>
      <c r="F5" s="28" t="s">
        <v>520</v>
      </c>
      <c r="G5" s="28" t="s">
        <v>20</v>
      </c>
      <c r="H5" s="28" t="s">
        <v>401</v>
      </c>
      <c r="I5" s="32" t="s">
        <v>521</v>
      </c>
      <c r="J5" s="32" t="s">
        <v>22</v>
      </c>
      <c r="K5" s="32" t="s">
        <v>22</v>
      </c>
      <c r="L5" s="32" t="s">
        <v>521</v>
      </c>
    </row>
    <row r="6" spans="1:12" ht="36.75" customHeight="1">
      <c r="A6" s="28" t="s">
        <v>15</v>
      </c>
      <c r="B6" s="28" t="s">
        <v>16</v>
      </c>
      <c r="C6" s="28" t="s">
        <v>16</v>
      </c>
      <c r="D6" s="28" t="s">
        <v>23</v>
      </c>
      <c r="E6" s="28" t="s">
        <v>0</v>
      </c>
      <c r="F6" s="28" t="s">
        <v>526</v>
      </c>
      <c r="G6" s="28" t="s">
        <v>20</v>
      </c>
      <c r="H6" s="28" t="s">
        <v>88</v>
      </c>
      <c r="I6" s="32" t="s">
        <v>527</v>
      </c>
      <c r="J6" s="32" t="s">
        <v>527</v>
      </c>
      <c r="K6" s="32" t="s">
        <v>22</v>
      </c>
      <c r="L6" s="32" t="s">
        <v>528</v>
      </c>
    </row>
    <row r="7" spans="1:12" ht="36.75" customHeight="1">
      <c r="A7" s="28" t="s">
        <v>15</v>
      </c>
      <c r="B7" s="28" t="s">
        <v>16</v>
      </c>
      <c r="C7" s="28" t="s">
        <v>16</v>
      </c>
      <c r="D7" s="28" t="s">
        <v>18</v>
      </c>
      <c r="E7" s="28" t="s">
        <v>0</v>
      </c>
      <c r="F7" s="28" t="s">
        <v>537</v>
      </c>
      <c r="G7" s="28" t="s">
        <v>20</v>
      </c>
      <c r="H7" s="28" t="s">
        <v>401</v>
      </c>
      <c r="I7" s="32" t="s">
        <v>538</v>
      </c>
      <c r="J7" s="32" t="s">
        <v>22</v>
      </c>
      <c r="K7" s="32" t="s">
        <v>22</v>
      </c>
      <c r="L7" s="32" t="s">
        <v>538</v>
      </c>
    </row>
    <row r="8" spans="1:12" ht="36.75" customHeight="1">
      <c r="A8" s="28" t="s">
        <v>15</v>
      </c>
      <c r="B8" s="28" t="s">
        <v>16</v>
      </c>
      <c r="C8" s="28" t="s">
        <v>16</v>
      </c>
      <c r="D8" s="28" t="s">
        <v>23</v>
      </c>
      <c r="E8" s="28" t="s">
        <v>0</v>
      </c>
      <c r="F8" s="28" t="s">
        <v>539</v>
      </c>
      <c r="G8" s="28" t="s">
        <v>20</v>
      </c>
      <c r="H8" s="28" t="s">
        <v>401</v>
      </c>
      <c r="I8" s="32" t="s">
        <v>540</v>
      </c>
      <c r="J8" s="32" t="s">
        <v>22</v>
      </c>
      <c r="K8" s="32" t="s">
        <v>22</v>
      </c>
      <c r="L8" s="32" t="s">
        <v>540</v>
      </c>
    </row>
    <row r="9" spans="1:12" ht="36.75" customHeight="1">
      <c r="A9" s="28" t="s">
        <v>15</v>
      </c>
      <c r="B9" s="28" t="s">
        <v>16</v>
      </c>
      <c r="C9" s="28" t="s">
        <v>16</v>
      </c>
      <c r="D9" s="28" t="s">
        <v>18</v>
      </c>
      <c r="E9" s="28" t="s">
        <v>0</v>
      </c>
      <c r="F9" s="28" t="s">
        <v>541</v>
      </c>
      <c r="G9" s="28" t="s">
        <v>20</v>
      </c>
      <c r="H9" s="28" t="s">
        <v>59</v>
      </c>
      <c r="I9" s="32" t="s">
        <v>542</v>
      </c>
      <c r="J9" s="32" t="s">
        <v>542</v>
      </c>
      <c r="K9" s="32" t="s">
        <v>543</v>
      </c>
      <c r="L9" s="32" t="s">
        <v>92</v>
      </c>
    </row>
    <row r="10" spans="1:12" ht="36.75" customHeight="1">
      <c r="A10" s="28" t="s">
        <v>15</v>
      </c>
      <c r="B10" s="28" t="s">
        <v>16</v>
      </c>
      <c r="C10" s="28" t="s">
        <v>16</v>
      </c>
      <c r="D10" s="28" t="s">
        <v>18</v>
      </c>
      <c r="E10" s="28" t="s">
        <v>0</v>
      </c>
      <c r="F10" s="28" t="s">
        <v>544</v>
      </c>
      <c r="G10" s="28" t="s">
        <v>20</v>
      </c>
      <c r="H10" s="28" t="s">
        <v>59</v>
      </c>
      <c r="I10" s="32" t="s">
        <v>54</v>
      </c>
      <c r="J10" s="32" t="s">
        <v>40</v>
      </c>
      <c r="K10" s="32" t="s">
        <v>40</v>
      </c>
      <c r="L10" s="3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Conte</dc:creator>
  <cp:keywords/>
  <dc:description/>
  <cp:lastModifiedBy>Armando Contini</cp:lastModifiedBy>
  <cp:lastPrinted>2021-04-19T07:30:51Z</cp:lastPrinted>
  <dcterms:created xsi:type="dcterms:W3CDTF">2020-11-04T12:26:51Z</dcterms:created>
  <dcterms:modified xsi:type="dcterms:W3CDTF">2021-05-14T07:21:02Z</dcterms:modified>
  <cp:category/>
  <cp:version/>
  <cp:contentType/>
  <cp:contentStatus/>
</cp:coreProperties>
</file>