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1570" windowHeight="7545"/>
  </bookViews>
  <sheets>
    <sheet name="Foglio2" sheetId="2" r:id="rId1"/>
    <sheet name="Foglio3" sheetId="3" r:id="rId2"/>
  </sheets>
  <calcPr calcId="152511"/>
</workbook>
</file>

<file path=xl/calcChain.xml><?xml version="1.0" encoding="utf-8"?>
<calcChain xmlns="http://schemas.openxmlformats.org/spreadsheetml/2006/main">
  <c r="I509" i="2" l="1"/>
  <c r="I6" i="2"/>
  <c r="I7" i="2"/>
  <c r="I8" i="2"/>
  <c r="I9" i="2"/>
  <c r="I10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1" i="2"/>
  <c r="I32" i="2"/>
  <c r="I33" i="2"/>
  <c r="I34" i="2"/>
  <c r="I35" i="2"/>
  <c r="I36" i="2"/>
  <c r="I37" i="2"/>
  <c r="I38" i="2"/>
  <c r="I39" i="2"/>
  <c r="I40" i="2"/>
  <c r="I41" i="2"/>
  <c r="I43" i="2"/>
  <c r="I44" i="2"/>
  <c r="I45" i="2"/>
  <c r="I46" i="2"/>
  <c r="I48" i="2"/>
  <c r="I49" i="2"/>
  <c r="I50" i="2"/>
  <c r="I51" i="2"/>
  <c r="I52" i="2"/>
  <c r="I53" i="2"/>
  <c r="I55" i="2"/>
  <c r="I56" i="2"/>
  <c r="I57" i="2"/>
  <c r="I58" i="2"/>
  <c r="I59" i="2"/>
  <c r="I60" i="2"/>
  <c r="I61" i="2"/>
  <c r="I62" i="2"/>
  <c r="I63" i="2"/>
  <c r="I64" i="2"/>
  <c r="I65" i="2"/>
  <c r="I66" i="2"/>
  <c r="I67" i="2"/>
  <c r="I68" i="2"/>
  <c r="I69" i="2"/>
  <c r="I70" i="2"/>
  <c r="I71" i="2"/>
  <c r="I73" i="2"/>
  <c r="I74" i="2"/>
  <c r="I75" i="2"/>
  <c r="I76" i="2"/>
  <c r="I77" i="2"/>
  <c r="I78" i="2"/>
  <c r="I79" i="2"/>
  <c r="I80" i="2"/>
  <c r="I81" i="2"/>
  <c r="I82" i="2"/>
  <c r="I83" i="2"/>
  <c r="I84" i="2"/>
  <c r="I85" i="2"/>
  <c r="I86" i="2"/>
  <c r="I87" i="2"/>
  <c r="I88" i="2"/>
  <c r="I89" i="2"/>
  <c r="I90" i="2"/>
  <c r="I91" i="2"/>
  <c r="I92" i="2"/>
  <c r="I93" i="2"/>
  <c r="I94" i="2"/>
  <c r="I95" i="2"/>
  <c r="I98" i="2"/>
  <c r="I99" i="2"/>
  <c r="I100" i="2"/>
  <c r="I101" i="2"/>
  <c r="I102" i="2"/>
  <c r="I103" i="2"/>
  <c r="I104" i="2"/>
  <c r="I105" i="2"/>
  <c r="I106" i="2"/>
  <c r="I107" i="2"/>
  <c r="I108" i="2"/>
  <c r="I109" i="2"/>
  <c r="I111" i="2"/>
  <c r="I112" i="2"/>
  <c r="I113" i="2"/>
  <c r="I114" i="2"/>
  <c r="I115" i="2"/>
  <c r="I116" i="2"/>
  <c r="I117" i="2"/>
  <c r="I118" i="2"/>
  <c r="I119" i="2"/>
  <c r="I120" i="2"/>
  <c r="I121" i="2"/>
  <c r="I122" i="2"/>
  <c r="I123" i="2"/>
  <c r="I124" i="2"/>
  <c r="I125" i="2"/>
  <c r="I126" i="2"/>
  <c r="I127" i="2"/>
  <c r="I128" i="2"/>
  <c r="I129" i="2"/>
  <c r="I130" i="2"/>
  <c r="I131" i="2"/>
  <c r="I132" i="2"/>
  <c r="I133" i="2"/>
  <c r="I134" i="2"/>
  <c r="I135" i="2"/>
  <c r="I136" i="2"/>
  <c r="I137" i="2"/>
  <c r="I138" i="2"/>
  <c r="I139" i="2"/>
  <c r="I140" i="2"/>
  <c r="I141" i="2"/>
  <c r="I143" i="2"/>
  <c r="I147" i="2"/>
  <c r="I148" i="2"/>
  <c r="I149" i="2"/>
  <c r="I151" i="2"/>
  <c r="I153" i="2"/>
  <c r="I154" i="2"/>
  <c r="I155" i="2"/>
  <c r="I156" i="2"/>
  <c r="I157" i="2"/>
  <c r="I158" i="2"/>
  <c r="I159" i="2"/>
  <c r="I160" i="2"/>
  <c r="I161" i="2"/>
  <c r="I162" i="2"/>
  <c r="I163" i="2"/>
  <c r="I166" i="2"/>
  <c r="I168" i="2"/>
  <c r="I169" i="2"/>
  <c r="I171" i="2"/>
  <c r="I172" i="2"/>
  <c r="I173" i="2"/>
  <c r="I174" i="2"/>
  <c r="I175" i="2"/>
  <c r="I176" i="2"/>
  <c r="I177" i="2"/>
  <c r="I178" i="2"/>
  <c r="I179" i="2"/>
  <c r="I180" i="2"/>
  <c r="I181" i="2"/>
  <c r="I182" i="2"/>
  <c r="I183" i="2"/>
  <c r="I184" i="2"/>
  <c r="I185" i="2"/>
  <c r="I186" i="2"/>
  <c r="I187" i="2"/>
  <c r="I188" i="2"/>
  <c r="I189" i="2"/>
  <c r="I190" i="2"/>
  <c r="I191" i="2"/>
  <c r="I192" i="2"/>
  <c r="I193" i="2"/>
  <c r="I194" i="2"/>
  <c r="I195" i="2"/>
  <c r="I196" i="2"/>
  <c r="I199" i="2"/>
  <c r="I200" i="2"/>
  <c r="I201" i="2"/>
  <c r="I202" i="2"/>
  <c r="I203" i="2"/>
  <c r="I204" i="2"/>
  <c r="I205" i="2"/>
  <c r="I206" i="2"/>
  <c r="I207" i="2"/>
  <c r="I208" i="2"/>
  <c r="I209" i="2"/>
  <c r="I210" i="2"/>
  <c r="I211" i="2"/>
  <c r="I212" i="2"/>
  <c r="I213" i="2"/>
  <c r="I214" i="2"/>
  <c r="I215" i="2"/>
  <c r="I216" i="2"/>
  <c r="I217" i="2"/>
  <c r="I218" i="2"/>
  <c r="I219" i="2"/>
  <c r="I220" i="2"/>
  <c r="I221" i="2"/>
  <c r="I222" i="2"/>
  <c r="I223" i="2"/>
  <c r="I224" i="2"/>
  <c r="I226" i="2"/>
  <c r="I227" i="2"/>
  <c r="I228" i="2"/>
  <c r="I229" i="2"/>
  <c r="I230" i="2"/>
  <c r="I231" i="2"/>
  <c r="I232" i="2"/>
  <c r="I233" i="2"/>
  <c r="I234" i="2"/>
  <c r="I235" i="2"/>
  <c r="I236" i="2"/>
  <c r="I237" i="2"/>
  <c r="I238" i="2"/>
  <c r="I239" i="2"/>
  <c r="I240" i="2"/>
  <c r="I241" i="2"/>
  <c r="I242" i="2"/>
  <c r="I243" i="2"/>
  <c r="I244" i="2"/>
  <c r="I245" i="2"/>
  <c r="I246" i="2"/>
  <c r="I247" i="2"/>
  <c r="I248" i="2"/>
  <c r="I249" i="2"/>
  <c r="I250" i="2"/>
  <c r="I251" i="2"/>
  <c r="I252" i="2"/>
  <c r="I253" i="2"/>
  <c r="I254" i="2"/>
  <c r="I255" i="2"/>
  <c r="I256" i="2"/>
  <c r="I257" i="2"/>
  <c r="I258" i="2"/>
  <c r="I259" i="2"/>
  <c r="I260" i="2"/>
  <c r="I261" i="2"/>
  <c r="I262" i="2"/>
  <c r="I263" i="2"/>
  <c r="I264" i="2"/>
  <c r="I265" i="2"/>
  <c r="I266" i="2"/>
  <c r="I268" i="2"/>
  <c r="I269" i="2"/>
  <c r="I270" i="2"/>
  <c r="I272" i="2"/>
  <c r="I273" i="2"/>
  <c r="I275" i="2"/>
  <c r="I276" i="2"/>
  <c r="I277" i="2"/>
  <c r="I278" i="2"/>
  <c r="I279" i="2"/>
  <c r="I280" i="2"/>
  <c r="I281" i="2"/>
  <c r="I282" i="2"/>
  <c r="I283" i="2"/>
  <c r="I284" i="2"/>
  <c r="I285" i="2"/>
  <c r="I286" i="2"/>
  <c r="I287" i="2"/>
  <c r="I288" i="2"/>
  <c r="I291" i="2"/>
  <c r="I293" i="2"/>
  <c r="I294" i="2"/>
  <c r="I295" i="2"/>
  <c r="I296" i="2"/>
  <c r="I297" i="2"/>
  <c r="I298" i="2"/>
  <c r="I299" i="2"/>
  <c r="I300" i="2"/>
  <c r="I301" i="2"/>
  <c r="I302" i="2"/>
  <c r="I303" i="2"/>
  <c r="I304" i="2"/>
  <c r="I305" i="2"/>
  <c r="I306" i="2"/>
  <c r="I307" i="2"/>
  <c r="I308" i="2"/>
  <c r="I309" i="2"/>
  <c r="I311" i="2"/>
  <c r="I313" i="2"/>
  <c r="I314" i="2"/>
  <c r="I316" i="2"/>
  <c r="I319" i="2"/>
  <c r="I321" i="2"/>
  <c r="I322" i="2"/>
  <c r="I323" i="2"/>
  <c r="I324" i="2"/>
  <c r="I325" i="2"/>
  <c r="I326" i="2"/>
  <c r="I327" i="2"/>
  <c r="I328" i="2"/>
  <c r="I329" i="2"/>
  <c r="I330" i="2"/>
  <c r="I331" i="2"/>
  <c r="I332" i="2"/>
  <c r="I333" i="2"/>
  <c r="I334" i="2"/>
  <c r="I335" i="2"/>
  <c r="I336" i="2"/>
  <c r="I337" i="2"/>
  <c r="I338" i="2"/>
  <c r="I339" i="2"/>
  <c r="I340" i="2"/>
  <c r="I341" i="2"/>
  <c r="I342" i="2"/>
  <c r="I343" i="2"/>
  <c r="I344" i="2"/>
  <c r="I345" i="2"/>
  <c r="I346" i="2"/>
  <c r="I347" i="2"/>
  <c r="I348" i="2"/>
  <c r="I349" i="2"/>
  <c r="I350" i="2"/>
  <c r="I351" i="2"/>
  <c r="I352" i="2"/>
  <c r="I353" i="2"/>
  <c r="I354" i="2"/>
  <c r="I355" i="2"/>
  <c r="I356" i="2"/>
  <c r="I357" i="2"/>
  <c r="I358" i="2"/>
  <c r="I359" i="2"/>
  <c r="I360" i="2"/>
  <c r="I361" i="2"/>
  <c r="I362" i="2"/>
  <c r="I363" i="2"/>
  <c r="I364" i="2"/>
  <c r="I365" i="2"/>
  <c r="I366" i="2"/>
  <c r="I367" i="2"/>
  <c r="I368" i="2"/>
  <c r="I369" i="2"/>
  <c r="I370" i="2"/>
  <c r="I371" i="2"/>
  <c r="I372" i="2"/>
  <c r="I373" i="2"/>
  <c r="I374" i="2"/>
  <c r="I375" i="2"/>
  <c r="I376" i="2"/>
  <c r="I377" i="2"/>
  <c r="I378" i="2"/>
  <c r="I379" i="2"/>
  <c r="I380" i="2"/>
  <c r="I381" i="2"/>
  <c r="I382" i="2"/>
  <c r="I383" i="2"/>
  <c r="I384" i="2"/>
  <c r="I386" i="2"/>
  <c r="I387" i="2"/>
  <c r="I388" i="2"/>
  <c r="I389" i="2"/>
  <c r="I390" i="2"/>
  <c r="I391" i="2"/>
  <c r="I392" i="2"/>
  <c r="I393" i="2"/>
  <c r="I394" i="2"/>
  <c r="I395" i="2"/>
  <c r="I396" i="2"/>
  <c r="I397" i="2"/>
  <c r="I398" i="2"/>
  <c r="I399" i="2"/>
  <c r="I400" i="2"/>
  <c r="I401" i="2"/>
  <c r="I403" i="2"/>
  <c r="I405" i="2"/>
  <c r="I408" i="2"/>
  <c r="I409" i="2"/>
  <c r="I410" i="2"/>
  <c r="I411" i="2"/>
  <c r="I412" i="2"/>
  <c r="I413" i="2"/>
  <c r="I414" i="2"/>
  <c r="I415" i="2"/>
  <c r="B416" i="2"/>
  <c r="I416" i="2"/>
  <c r="I418" i="2"/>
  <c r="I419" i="2"/>
  <c r="I420" i="2"/>
  <c r="I421" i="2"/>
  <c r="I422" i="2"/>
  <c r="I423" i="2"/>
  <c r="I424" i="2"/>
  <c r="I426" i="2"/>
  <c r="I427" i="2"/>
  <c r="I428" i="2"/>
  <c r="I431" i="2"/>
  <c r="I432" i="2"/>
  <c r="I433" i="2"/>
  <c r="I434" i="2"/>
  <c r="I436" i="2"/>
  <c r="I437" i="2"/>
  <c r="I438" i="2"/>
  <c r="I440" i="2"/>
  <c r="I441" i="2"/>
  <c r="I442" i="2"/>
  <c r="I443" i="2"/>
  <c r="I444" i="2"/>
  <c r="I445" i="2"/>
  <c r="I447" i="2"/>
  <c r="I448" i="2"/>
  <c r="I449" i="2"/>
  <c r="I450" i="2"/>
  <c r="I451" i="2"/>
  <c r="I455" i="2"/>
  <c r="I456" i="2"/>
  <c r="I457" i="2"/>
  <c r="I458" i="2"/>
  <c r="I459" i="2"/>
  <c r="I460" i="2"/>
  <c r="I461" i="2"/>
  <c r="I462" i="2"/>
  <c r="I463" i="2"/>
  <c r="I464" i="2"/>
  <c r="I465" i="2"/>
  <c r="I466" i="2"/>
  <c r="I467" i="2"/>
  <c r="I468" i="2"/>
  <c r="I469" i="2"/>
  <c r="I470" i="2"/>
  <c r="I471" i="2"/>
  <c r="I472" i="2"/>
  <c r="I473" i="2"/>
  <c r="I474" i="2"/>
  <c r="I475" i="2"/>
  <c r="I476" i="2"/>
  <c r="I478" i="2"/>
  <c r="I479" i="2"/>
  <c r="I480" i="2"/>
  <c r="I481" i="2"/>
  <c r="I482" i="2"/>
  <c r="I483" i="2"/>
  <c r="I485" i="2"/>
  <c r="I488" i="2"/>
  <c r="I489" i="2"/>
  <c r="I494" i="2"/>
  <c r="I495" i="2"/>
  <c r="I496" i="2"/>
  <c r="I497" i="2"/>
  <c r="I498" i="2"/>
  <c r="I499" i="2"/>
  <c r="I500" i="2"/>
  <c r="I501" i="2"/>
  <c r="I502" i="2"/>
  <c r="I503" i="2"/>
  <c r="I504" i="2"/>
  <c r="I505" i="2"/>
  <c r="I506" i="2"/>
  <c r="I507" i="2"/>
  <c r="I510" i="2"/>
  <c r="I514" i="2"/>
  <c r="I515" i="2"/>
  <c r="I516" i="2"/>
  <c r="I517" i="2"/>
  <c r="I518" i="2"/>
  <c r="I519" i="2"/>
  <c r="I520" i="2"/>
  <c r="I521" i="2"/>
  <c r="I522" i="2"/>
  <c r="I523" i="2"/>
  <c r="I524" i="2"/>
  <c r="I525" i="2"/>
  <c r="I526" i="2"/>
</calcChain>
</file>

<file path=xl/sharedStrings.xml><?xml version="1.0" encoding="utf-8"?>
<sst xmlns="http://schemas.openxmlformats.org/spreadsheetml/2006/main" count="2273" uniqueCount="1109">
  <si>
    <t>CIG</t>
  </si>
  <si>
    <t>Oggetto</t>
  </si>
  <si>
    <t>data contratto</t>
  </si>
  <si>
    <t>procedura scelta</t>
  </si>
  <si>
    <t>nr.operatori invitati</t>
  </si>
  <si>
    <t>nr. operatori che hanno presentato offerta</t>
  </si>
  <si>
    <t>operatori che hanno presentato offerta</t>
  </si>
  <si>
    <t xml:space="preserve">aggiudicatario </t>
  </si>
  <si>
    <t>codice fiscale</t>
  </si>
  <si>
    <t xml:space="preserve"> importo di aggiudicazione  </t>
  </si>
  <si>
    <t xml:space="preserve"> importo somme liquidate </t>
  </si>
  <si>
    <t>Z010C9BA8A</t>
  </si>
  <si>
    <t>multifunzione</t>
  </si>
  <si>
    <t>05.12.2013</t>
  </si>
  <si>
    <t>MEPA</t>
  </si>
  <si>
    <t>TUTTI</t>
  </si>
  <si>
    <t>Gencolor S.r.l.</t>
  </si>
  <si>
    <t>Z0707B0A77</t>
  </si>
  <si>
    <t>CANCELLERIA</t>
  </si>
  <si>
    <t>24.12.2012</t>
  </si>
  <si>
    <t>CENTRO UFFICI SERVICE SOC. COOP</t>
  </si>
  <si>
    <t>Z0D078C99B</t>
  </si>
  <si>
    <t>acquisto materiale cnsa</t>
  </si>
  <si>
    <t>05.12.2012</t>
  </si>
  <si>
    <t>EURO TECNO</t>
  </si>
  <si>
    <t>Z14078B7E2</t>
  </si>
  <si>
    <t>acquisto storage</t>
  </si>
  <si>
    <t>16.12.2012</t>
  </si>
  <si>
    <t>NADA 2008 SRL</t>
  </si>
  <si>
    <t>Z160CA7887</t>
  </si>
  <si>
    <t>pulizie per corso corte dei conti</t>
  </si>
  <si>
    <t>03.12.2013</t>
  </si>
  <si>
    <t>AFFIDAMENTO DIRETTO</t>
  </si>
  <si>
    <t>PROSERVICE a.r.l.</t>
  </si>
  <si>
    <t>Z190C95914</t>
  </si>
  <si>
    <t>materiale armeria</t>
  </si>
  <si>
    <t>27.11.2013</t>
  </si>
  <si>
    <t>Cartro Idee per l'ufficio di Caspo Francesco</t>
  </si>
  <si>
    <t>CSPFNC77P14L219Y</t>
  </si>
  <si>
    <t>Z1A078B78A</t>
  </si>
  <si>
    <t>acquisto carburanti</t>
  </si>
  <si>
    <t>CONSIP</t>
  </si>
  <si>
    <t>ENI</t>
  </si>
  <si>
    <t>Z1E0B0FCAF</t>
  </si>
  <si>
    <t>acquisto materiale rappresentanza</t>
  </si>
  <si>
    <t>30.07.2013</t>
  </si>
  <si>
    <t>Royal Trophy S.r.l.</t>
  </si>
  <si>
    <t>Z1F0CCC15A</t>
  </si>
  <si>
    <t>inclinometro per tiratori scelti</t>
  </si>
  <si>
    <t>10.12.2013</t>
  </si>
  <si>
    <t>BIGNAMI SPA</t>
  </si>
  <si>
    <t>Z200C95806</t>
  </si>
  <si>
    <t>acquisto casse trasporto armi</t>
  </si>
  <si>
    <t>ASIA SRL</t>
  </si>
  <si>
    <t>Z220CBE97A</t>
  </si>
  <si>
    <t>ACQUISTO PROGRAMMA</t>
  </si>
  <si>
    <t>09.12.2013</t>
  </si>
  <si>
    <t>CORA SISTEMI INFORMATICI SRL</t>
  </si>
  <si>
    <t>Z2A0ABC1A8</t>
  </si>
  <si>
    <t>fiat punto f7070 verifica freni</t>
  </si>
  <si>
    <t>11.07.2013</t>
  </si>
  <si>
    <t>AUTOFFICINA PONTINA</t>
  </si>
  <si>
    <t>Z2B078C00B</t>
  </si>
  <si>
    <t>acquisto sistema aplificazione esterno</t>
  </si>
  <si>
    <t>TEAM OFFICE</t>
  </si>
  <si>
    <t>Z2D0C88CA6</t>
  </si>
  <si>
    <t>acquisto olii e lulbrificanti veca poligono</t>
  </si>
  <si>
    <t>INTERFLON ITALIA SRL</t>
  </si>
  <si>
    <t>Z2D0CA78D8</t>
  </si>
  <si>
    <t>mensa corso conte dei conti</t>
  </si>
  <si>
    <t>02.12.2013</t>
  </si>
  <si>
    <t xml:space="preserve">GEMEAZ ELIOR S.p.a </t>
  </si>
  <si>
    <t>Z2E078BCEE</t>
  </si>
  <si>
    <t>PICCI' SRL</t>
  </si>
  <si>
    <t>Z2F0786DC8</t>
  </si>
  <si>
    <t>acquisto penne</t>
  </si>
  <si>
    <t>OFFICE DEPOT ITALIA</t>
  </si>
  <si>
    <t>Z2F0CB726C</t>
  </si>
  <si>
    <t>acquisto scanner</t>
  </si>
  <si>
    <t>giannonecomputers s.a.s.</t>
  </si>
  <si>
    <t>Z320C71F4D</t>
  </si>
  <si>
    <t>acquisto munizionamento</t>
  </si>
  <si>
    <t>20.11.2013</t>
  </si>
  <si>
    <t>T.F.C. SRL</t>
  </si>
  <si>
    <t>Z3709BE037</t>
  </si>
  <si>
    <t>acquisto materiale vario cap 2679 /2012 (inattivo sito dicembre)</t>
  </si>
  <si>
    <t>13.12.2012</t>
  </si>
  <si>
    <t>TUTO CHIMICA SNC</t>
  </si>
  <si>
    <t>Z380C71FF0</t>
  </si>
  <si>
    <t>acquisto munizioni prova</t>
  </si>
  <si>
    <t>FIOCCHI MUNIZIONI SPA</t>
  </si>
  <si>
    <t>Z400785CCB</t>
  </si>
  <si>
    <t>ACQUISTO MATERIALE USO ALLIEVI</t>
  </si>
  <si>
    <t>04.12.2012</t>
  </si>
  <si>
    <t>L'INFORMATICA S.A.S. DI ANDREA DI FRANCESCO &amp; C.</t>
  </si>
  <si>
    <t>Z400CA7910</t>
  </si>
  <si>
    <t>kit igiene personale corso corte dei conti</t>
  </si>
  <si>
    <t>Z430C9BAAE</t>
  </si>
  <si>
    <t>materiale per illuminazione etc...</t>
  </si>
  <si>
    <t>Giovannetti srl</t>
  </si>
  <si>
    <t>Z440CD2587</t>
  </si>
  <si>
    <t>acquisto 31 pc per alule didattiche</t>
  </si>
  <si>
    <t>SFERA SRL</t>
  </si>
  <si>
    <t>Z4907B0B96</t>
  </si>
  <si>
    <t>TV</t>
  </si>
  <si>
    <t>Sigma Service S.r.l.</t>
  </si>
  <si>
    <t>Z490C9BA56</t>
  </si>
  <si>
    <t>ciclostile</t>
  </si>
  <si>
    <t>29.11.2013</t>
  </si>
  <si>
    <t>Z4D0CEAB3D</t>
  </si>
  <si>
    <t>corpi illuminanti</t>
  </si>
  <si>
    <t>13.12.2013</t>
  </si>
  <si>
    <t>Z500CB727E</t>
  </si>
  <si>
    <t>acquisto IGIENICO SANITARIO PER ARMERIA</t>
  </si>
  <si>
    <t>ZEP ITALIA SRL</t>
  </si>
  <si>
    <t>Z530CAF8BE</t>
  </si>
  <si>
    <t>acquisto materiale informatico</t>
  </si>
  <si>
    <t>Z550BB3E7F</t>
  </si>
  <si>
    <t>spese rappresentanza giurnamento 186 corso AAAA</t>
  </si>
  <si>
    <t>25.09.2013</t>
  </si>
  <si>
    <t xml:space="preserve">Progetto colonna </t>
  </si>
  <si>
    <t>Z58095D80C</t>
  </si>
  <si>
    <t>acquisto vaccini</t>
  </si>
  <si>
    <t>04.04.2013</t>
  </si>
  <si>
    <t>SANOFI PASTEUR MSD SPA</t>
  </si>
  <si>
    <t>Z5C0C88B97</t>
  </si>
  <si>
    <t>ACQUISTO CARTA</t>
  </si>
  <si>
    <t>Valsecchi srl</t>
  </si>
  <si>
    <t>Z5F0C71EAF</t>
  </si>
  <si>
    <t>Z5F0C95951</t>
  </si>
  <si>
    <t>ACQUISTO MATERIALE ARMERIA</t>
  </si>
  <si>
    <t>NUOVA SAPI SRL</t>
  </si>
  <si>
    <t>Z640CBEA99</t>
  </si>
  <si>
    <t>MONITOR</t>
  </si>
  <si>
    <t>C2 SRL</t>
  </si>
  <si>
    <t>Z650CA793B</t>
  </si>
  <si>
    <t>lavanderia corso corte dei conti</t>
  </si>
  <si>
    <t>04.12.2013</t>
  </si>
  <si>
    <t>Aureli S.r.l. a capitale ridotto</t>
  </si>
  <si>
    <t>Z6A07B0AAD</t>
  </si>
  <si>
    <t>MATERIALE ALLIEVI</t>
  </si>
  <si>
    <t>Z6B0CBEA86</t>
  </si>
  <si>
    <t>PC + estensione di garanzia</t>
  </si>
  <si>
    <t>Info Copy S.r.l.</t>
  </si>
  <si>
    <t>Z7007B0B50</t>
  </si>
  <si>
    <t>MATERIALE TIPOGRAFIA E UFFICI</t>
  </si>
  <si>
    <t>12.12.2012</t>
  </si>
  <si>
    <t>Spal Centro Italia S.r.l.</t>
  </si>
  <si>
    <t>Z750C71FB6</t>
  </si>
  <si>
    <t>acquisto munizionamento prova</t>
  </si>
  <si>
    <t>PAGAN INI SRL</t>
  </si>
  <si>
    <t>Z750CBEA47</t>
  </si>
  <si>
    <t>NAS 2</t>
  </si>
  <si>
    <t>Memograph di G.Panero</t>
  </si>
  <si>
    <t>PNRGNN63P67B111F</t>
  </si>
  <si>
    <t>Z780CCC1CF</t>
  </si>
  <si>
    <t>cancelleria pratica di mare</t>
  </si>
  <si>
    <t>Sprint S.r.l.</t>
  </si>
  <si>
    <t>Z790B487A2</t>
  </si>
  <si>
    <t>inchiostro risograf</t>
  </si>
  <si>
    <t>28.08.2013</t>
  </si>
  <si>
    <t>Z7A0D0A972</t>
  </si>
  <si>
    <t>MATERIALE IGIENICO SANITARIO</t>
  </si>
  <si>
    <t>20.12.2013</t>
  </si>
  <si>
    <t>CLEVEX</t>
  </si>
  <si>
    <t>Z7B078BB22</t>
  </si>
  <si>
    <t>11.12.2012</t>
  </si>
  <si>
    <t>COM TECH</t>
  </si>
  <si>
    <t>Z7B0A617CE</t>
  </si>
  <si>
    <t>ACQUISTO TUBO</t>
  </si>
  <si>
    <t>14.06.2013</t>
  </si>
  <si>
    <t>GIOVANNETTI srl</t>
  </si>
  <si>
    <t>Z7D09D7B45</t>
  </si>
  <si>
    <t>ACQUISTO BATTERIE</t>
  </si>
  <si>
    <t>10.05.2013</t>
  </si>
  <si>
    <t>ELCOM ELETTROCOMMERCIALE SPA</t>
  </si>
  <si>
    <t>Z7F07900D8</t>
  </si>
  <si>
    <t>ACQUISTO MATERIALE CNSA E AMPLIFICAZIONE ESTERNA</t>
  </si>
  <si>
    <t>VIDEO ELETTRONIC</t>
  </si>
  <si>
    <t>Z820838700</t>
  </si>
  <si>
    <t>acquisto cartoncini per dispense aa.aa. 186° corso</t>
  </si>
  <si>
    <t>17.01.2013</t>
  </si>
  <si>
    <t>Z8708432F3</t>
  </si>
  <si>
    <t>acquisto matrici per dispense 186° corso</t>
  </si>
  <si>
    <t>21.01.2013</t>
  </si>
  <si>
    <t>Z880B79530</t>
  </si>
  <si>
    <t>acqiosto piatti monouso</t>
  </si>
  <si>
    <t>18.09.2013</t>
  </si>
  <si>
    <t>SIVER SRL</t>
  </si>
  <si>
    <t>Z8C0CA9469</t>
  </si>
  <si>
    <t>spese funzionamento pratica di mare</t>
  </si>
  <si>
    <t>INFORMATICA NET SRL</t>
  </si>
  <si>
    <t>Z8D0C677A8</t>
  </si>
  <si>
    <t>acquisto toner per centralino</t>
  </si>
  <si>
    <t>15.11.2013</t>
  </si>
  <si>
    <t>Z8E0B5564A</t>
  </si>
  <si>
    <t>gps CASV pratica di mare</t>
  </si>
  <si>
    <t>03.09.2013</t>
  </si>
  <si>
    <t>avmap srl</t>
  </si>
  <si>
    <t>Z900AD83BB</t>
  </si>
  <si>
    <t>acquisto ventilatori per aule didattiche</t>
  </si>
  <si>
    <t>19.07.2013</t>
  </si>
  <si>
    <t>Z9108396CF</t>
  </si>
  <si>
    <t>spazzole tergivetro in auto dotata di pacchetto aggiuntivo</t>
  </si>
  <si>
    <t>18.01.2013</t>
  </si>
  <si>
    <t>RL MOTORS</t>
  </si>
  <si>
    <t>Z930CE2A0E</t>
  </si>
  <si>
    <t>MATERIALE PER CNSPT</t>
  </si>
  <si>
    <t>9 MILLIMETRI SAS</t>
  </si>
  <si>
    <t>Z9609770F2</t>
  </si>
  <si>
    <t>verifica accensione spia avaria motore TG H3288 con pacchetto aggiuntivo</t>
  </si>
  <si>
    <t>11.04.2013</t>
  </si>
  <si>
    <t>Z9D0814BCD</t>
  </si>
  <si>
    <t>acquisto quotidiani ANNO 2013</t>
  </si>
  <si>
    <t>10.01.2013</t>
  </si>
  <si>
    <t>EDICOLA CIBATI RAMONA E  C.SAS</t>
  </si>
  <si>
    <t>Z9E0CA0340</t>
  </si>
  <si>
    <t>acquisto compressori pulizia armi</t>
  </si>
  <si>
    <t>ZA20D0A971</t>
  </si>
  <si>
    <t>Materiale igienico sanitario</t>
  </si>
  <si>
    <t>GUANTIFICIO ABRUZZESE</t>
  </si>
  <si>
    <t>ZA308A9EE6</t>
  </si>
  <si>
    <t>acquisto carta</t>
  </si>
  <si>
    <t>14.02.2013</t>
  </si>
  <si>
    <t>A.M. GRAF SRL</t>
  </si>
  <si>
    <t>ZA40A3B347</t>
  </si>
  <si>
    <t>acquisto teli per poligono</t>
  </si>
  <si>
    <t>05.06.2013</t>
  </si>
  <si>
    <t>ZB007857AF</t>
  </si>
  <si>
    <t>ACQUISTO MATERIALE INFORMATICO</t>
  </si>
  <si>
    <t>ZB0079F571</t>
  </si>
  <si>
    <t>acquisto materiale vario</t>
  </si>
  <si>
    <t>08.12.2012</t>
  </si>
  <si>
    <t>COPINFORM 93</t>
  </si>
  <si>
    <t>ZB00CAFA47</t>
  </si>
  <si>
    <t>MATERIALE PER COSISTI OOPP</t>
  </si>
  <si>
    <t>INCISPORT</t>
  </si>
  <si>
    <t>PLLGPP55M23A323Z</t>
  </si>
  <si>
    <t>ZB90B495F1</t>
  </si>
  <si>
    <t>linee aule didattiche e motori tendaggi</t>
  </si>
  <si>
    <t>Vitaltec S.r.l.</t>
  </si>
  <si>
    <t>ZBA0CBE74E</t>
  </si>
  <si>
    <t>attrezzi palestra</t>
  </si>
  <si>
    <t>Idem Group di Longo ntonia e Carbonara Livia s.n.c.</t>
  </si>
  <si>
    <t>ZBF0D0A96A</t>
  </si>
  <si>
    <t>tastiera araba</t>
  </si>
  <si>
    <t>30.12.2013</t>
  </si>
  <si>
    <t>Virtual logic</t>
  </si>
  <si>
    <t>ZC90B7A2C9</t>
  </si>
  <si>
    <t>sostegnop cestelli mensa</t>
  </si>
  <si>
    <t>ZCB09C9646</t>
  </si>
  <si>
    <t>07.05.2013</t>
  </si>
  <si>
    <t>ZCD07B0AE3</t>
  </si>
  <si>
    <t>LETTORE DVD</t>
  </si>
  <si>
    <t>ZCE0CE2659</t>
  </si>
  <si>
    <t>acquisto lavabicchieri</t>
  </si>
  <si>
    <t>Chiantini Alfio &amp; S.n.c.</t>
  </si>
  <si>
    <t>ZD10C88BC0</t>
  </si>
  <si>
    <t>ACQUISTO MATERIALE PER ARMERIA</t>
  </si>
  <si>
    <t>ZD10CA9461</t>
  </si>
  <si>
    <t>ZD5088B856</t>
  </si>
  <si>
    <t>acquisto staffe tv</t>
  </si>
  <si>
    <t>06.02.2013</t>
  </si>
  <si>
    <t>ZD50D0A976</t>
  </si>
  <si>
    <t>ACQUISTO MATERIALE PER BACHECHE INFORMATIVE</t>
  </si>
  <si>
    <t>27.12.2013</t>
  </si>
  <si>
    <t>COM.TECH</t>
  </si>
  <si>
    <t xml:space="preserve">Acquisto marteriale igienico sanitario </t>
  </si>
  <si>
    <t>ZD70CCC1EC</t>
  </si>
  <si>
    <t>tv</t>
  </si>
  <si>
    <t>GA SERVICE S.R.L.</t>
  </si>
  <si>
    <t>ZDA07B0882</t>
  </si>
  <si>
    <t>materiale per cnsa</t>
  </si>
  <si>
    <t>I.F.FULL SERVICE SRL</t>
  </si>
  <si>
    <t>ZDB09061E9</t>
  </si>
  <si>
    <t>generi conforto</t>
  </si>
  <si>
    <t>08.03.2013</t>
  </si>
  <si>
    <t>ZDB0CA951D</t>
  </si>
  <si>
    <t>hard disck pratica di mare</t>
  </si>
  <si>
    <t>SOS COMPUTER SRL</t>
  </si>
  <si>
    <t>ZDC0CE2633</t>
  </si>
  <si>
    <t>stampanti di rete</t>
  </si>
  <si>
    <t>VIRtual logic</t>
  </si>
  <si>
    <t>ZDD0785325</t>
  </si>
  <si>
    <t>ACQUISTO CANCELLERIA</t>
  </si>
  <si>
    <t>LA CONTABILITA'</t>
  </si>
  <si>
    <t>ZE10C88C24</t>
  </si>
  <si>
    <t>acquisto oiii e lubrificanti cnspt</t>
  </si>
  <si>
    <t>25.11.2013</t>
  </si>
  <si>
    <t>ZEA07BBF44</t>
  </si>
  <si>
    <t>acquisto scudetti</t>
  </si>
  <si>
    <t>plastitalia</t>
  </si>
  <si>
    <t>ZEC0CBE9FF</t>
  </si>
  <si>
    <t>NAS1</t>
  </si>
  <si>
    <t>ZF5079B3B8</t>
  </si>
  <si>
    <t>materiale per armeria</t>
  </si>
  <si>
    <t>UMBERTO CECCARELLI GENERAL TRADE</t>
  </si>
  <si>
    <t>ZFA0ABC1D5</t>
  </si>
  <si>
    <t>fiat punto H1748 RICARICA ARIA CONDIZIONATA</t>
  </si>
  <si>
    <t>ZBD0C640F1</t>
  </si>
  <si>
    <t>acquisto materiale palestra</t>
  </si>
  <si>
    <t>NEGOZIATA MEPA</t>
  </si>
  <si>
    <t>Arcositalia Impresa individuale</t>
  </si>
  <si>
    <t>LTRGRG81T54F152K</t>
  </si>
  <si>
    <t>REMAN SRL</t>
  </si>
  <si>
    <t>Z8D07B0953</t>
  </si>
  <si>
    <t>CARTUCCE</t>
  </si>
  <si>
    <t>Kratos S.p.a.</t>
  </si>
  <si>
    <t>ZDF07B09DB</t>
  </si>
  <si>
    <t>MATERIALE REMA</t>
  </si>
  <si>
    <t>28.12.2012</t>
  </si>
  <si>
    <t>nada 2008</t>
  </si>
  <si>
    <t>ZD60CB7255</t>
  </si>
  <si>
    <t>ACCESSORI PER REMA</t>
  </si>
  <si>
    <t>16.12.2013</t>
  </si>
  <si>
    <t>ZF309E10BB</t>
  </si>
  <si>
    <t>acquisto toner e cartucce</t>
  </si>
  <si>
    <t>21.05.2013</t>
  </si>
  <si>
    <t>Gimar Italia S.r.l.</t>
  </si>
  <si>
    <t>IDEA UFFICIO SAS  DI LO PRESTI SABRINA E &amp; C.</t>
  </si>
  <si>
    <t>IDEM GROUP DI LONGO ANTONIA E CARBONARA LIVIA</t>
  </si>
  <si>
    <t>GEDY SRL</t>
  </si>
  <si>
    <t>PAPERONE</t>
  </si>
  <si>
    <t>VESA UFFICIO SRL</t>
  </si>
  <si>
    <t>KRATOS</t>
  </si>
  <si>
    <t>Z2009E10BA</t>
  </si>
  <si>
    <t xml:space="preserve">acquisto cancelleria </t>
  </si>
  <si>
    <t>24,05,2013</t>
  </si>
  <si>
    <t>Dubini S.r.l.</t>
  </si>
  <si>
    <t>GIMAR</t>
  </si>
  <si>
    <t xml:space="preserve">SPRINT </t>
  </si>
  <si>
    <t>ZD20A0F7DB</t>
  </si>
  <si>
    <t>cancelleria</t>
  </si>
  <si>
    <t>24.05.2013</t>
  </si>
  <si>
    <t>GIMAR ITALIA SRL</t>
  </si>
  <si>
    <t>Z7A0AD85A5</t>
  </si>
  <si>
    <t>cancelleria per corsi TRAMITE RDO</t>
  </si>
  <si>
    <t>24.07.2013</t>
  </si>
  <si>
    <t>SPRINT SRL</t>
  </si>
  <si>
    <t>ZE70A0E01A</t>
  </si>
  <si>
    <t>27.05.2013</t>
  </si>
  <si>
    <t>Z2A0A157C3</t>
  </si>
  <si>
    <t>acquisto cancelleria varia</t>
  </si>
  <si>
    <t>VALSECCHI GIOVANNI</t>
  </si>
  <si>
    <t>FANTOZZI UFFICIO DI FANTOZZI MARIA</t>
  </si>
  <si>
    <t>Z570A0ED41</t>
  </si>
  <si>
    <t>cartucce cnsa</t>
  </si>
  <si>
    <t>30.05.2013</t>
  </si>
  <si>
    <t>Eco Laser informatica S.r.l.</t>
  </si>
  <si>
    <t>INTERACTIVE</t>
  </si>
  <si>
    <t>NADA 2008</t>
  </si>
  <si>
    <t>ZFA0A0ED11</t>
  </si>
  <si>
    <t>acquisto supporti informatici</t>
  </si>
  <si>
    <t>Tecnocart di Antonio Natali &amp; C.s.a.s.</t>
  </si>
  <si>
    <t>MENHIR COMPUTERS</t>
  </si>
  <si>
    <t>Z1FQD0A96E</t>
  </si>
  <si>
    <t>Acquisto toner e cartucce</t>
  </si>
  <si>
    <t>31.12.2013</t>
  </si>
  <si>
    <t>Z9B0CF9BE3</t>
  </si>
  <si>
    <t xml:space="preserve">CANCELLERIA </t>
  </si>
  <si>
    <t>Z510AD8D39</t>
  </si>
  <si>
    <t>acquisto materiale  SALA MEDICA</t>
  </si>
  <si>
    <t>26.07.2013</t>
  </si>
  <si>
    <t>AIESI HOSPITAL SERVICE SAS</t>
  </si>
  <si>
    <t>MEDVET</t>
  </si>
  <si>
    <t>Z9D09D82EA</t>
  </si>
  <si>
    <t>16.05.2013</t>
  </si>
  <si>
    <t>Z6309D9985</t>
  </si>
  <si>
    <t>materiele ferramenta</t>
  </si>
  <si>
    <t>Z5809F701F</t>
  </si>
  <si>
    <t>acquisto portabersagli e materiale in legno per sistemzione campi di Tiro</t>
  </si>
  <si>
    <t>PROCEDURA RISTRETTA</t>
  </si>
  <si>
    <t>franco legnami</t>
  </si>
  <si>
    <t>LEGNO MARKET</t>
  </si>
  <si>
    <t>ZE009C66FD</t>
  </si>
  <si>
    <t>servizio lavanderia indumenti</t>
  </si>
  <si>
    <t>23.05.2013</t>
  </si>
  <si>
    <t>STERIL &amp; CLEAN</t>
  </si>
  <si>
    <t>L'OASI DEL PULITO SAS</t>
  </si>
  <si>
    <t>Z670C7131D</t>
  </si>
  <si>
    <t>lavaggio tute IMPORTO PRESUNTO ANNO 2014</t>
  </si>
  <si>
    <t>13.01.2014</t>
  </si>
  <si>
    <t>ZE509733E1</t>
  </si>
  <si>
    <t>facchinaggio ANNO 2013</t>
  </si>
  <si>
    <t>09.05.2013</t>
  </si>
  <si>
    <t xml:space="preserve">Pica Giampaolo </t>
  </si>
  <si>
    <t>PCIGPL66D19F880X</t>
  </si>
  <si>
    <t>COOP. PROSERVICE</t>
  </si>
  <si>
    <t>Z9A08C7DE2</t>
  </si>
  <si>
    <t>servizio di lavatura e stiratura biancheria di casermaggio ANNO 2013</t>
  </si>
  <si>
    <t>20.03.2013</t>
  </si>
  <si>
    <t>Lavanderia Condoluci s.a.s.</t>
  </si>
  <si>
    <t>Z8A0C715AF</t>
  </si>
  <si>
    <t>lavanderia  materiale lettereccio ANNO 2014 IMPORTO PRESUNTO</t>
  </si>
  <si>
    <t>Z070C712BB</t>
  </si>
  <si>
    <t>facchinaggio ANNO 2014 IMPORTO PRESUNTO</t>
  </si>
  <si>
    <t>Z4607B0BC2</t>
  </si>
  <si>
    <t>amplificazione esterna… LLIM</t>
  </si>
  <si>
    <t>31.12.2012</t>
  </si>
  <si>
    <t>GARI SHOP</t>
  </si>
  <si>
    <t>GSPLPT64C66F205H</t>
  </si>
  <si>
    <t>SO.MA.CO. SRL</t>
  </si>
  <si>
    <t>ZE909478E7</t>
  </si>
  <si>
    <t>aula informatica</t>
  </si>
  <si>
    <t>ROENET SRL</t>
  </si>
  <si>
    <t>WAJNETPC SRL</t>
  </si>
  <si>
    <t>FERT SNC</t>
  </si>
  <si>
    <t>Z1E078FC45</t>
  </si>
  <si>
    <t>acquisto per aule multimediali</t>
  </si>
  <si>
    <t>ROENET</t>
  </si>
  <si>
    <t>ZBB088AB72</t>
  </si>
  <si>
    <t>smaltimento rifiuti speciali ANNO 2013</t>
  </si>
  <si>
    <t>12.3.2013</t>
  </si>
  <si>
    <t>Romana maceri S.p.a.</t>
  </si>
  <si>
    <t>MA.RE DI TESTA ARMANDO E  C SNC</t>
  </si>
  <si>
    <t>DTV DI DELLA TORRE E VENEZIANO SRL</t>
  </si>
  <si>
    <t>Z130C71401</t>
  </si>
  <si>
    <t>rifiuti speciali sala medica ANNO 2014 IMPORTO PRESUNTO</t>
  </si>
  <si>
    <t>19.11.2013</t>
  </si>
  <si>
    <t>Z5909A5959</t>
  </si>
  <si>
    <t>farmaci</t>
  </si>
  <si>
    <t>23.07.2013</t>
  </si>
  <si>
    <t>Farmacia VISCA snc di Providente Andrea &amp; c.</t>
  </si>
  <si>
    <t>FARMACIA INTERNAZION ALE DI PIERANDREA CICCONETTI E C SNC</t>
  </si>
  <si>
    <t xml:space="preserve">FARMACIA PUTERI </t>
  </si>
  <si>
    <t>PTRRST61E14A285J</t>
  </si>
  <si>
    <t>Z350B4E223</t>
  </si>
  <si>
    <t>armadi mensa</t>
  </si>
  <si>
    <t>ZANUSSI ELETTROLUX PROFESSIONAL SPA</t>
  </si>
  <si>
    <t>SIVER</t>
  </si>
  <si>
    <t>GROSS IMPIANTI SRL</t>
  </si>
  <si>
    <t>ZA70B4E082</t>
  </si>
  <si>
    <t xml:space="preserve">CELLA FRIGORIFERO </t>
  </si>
  <si>
    <t>GI2G SRL</t>
  </si>
  <si>
    <t>ZF909DE058</t>
  </si>
  <si>
    <t>attrezzatura mensa</t>
  </si>
  <si>
    <t>22.05.2013</t>
  </si>
  <si>
    <t>CHIEPPA SPA</t>
  </si>
  <si>
    <t>Z6A0D1CD3C</t>
  </si>
  <si>
    <t>acquisto materiale per canile</t>
  </si>
  <si>
    <t>affidamento diretto</t>
  </si>
  <si>
    <t>farmacia barone</t>
  </si>
  <si>
    <t>Z6D0D1CD10</t>
  </si>
  <si>
    <t>edilcommercialesabotino srl</t>
  </si>
  <si>
    <t>Z910D1CCF6</t>
  </si>
  <si>
    <t>maiorana maggiorino spa</t>
  </si>
  <si>
    <t>Z270D1CCD3</t>
  </si>
  <si>
    <t>centro agrigarden snc</t>
  </si>
  <si>
    <t>Z5D0D1CCAC</t>
  </si>
  <si>
    <t>Z2E0D101CB</t>
  </si>
  <si>
    <t>fornitura materiale sanitario per cani</t>
  </si>
  <si>
    <t>demas srl</t>
  </si>
  <si>
    <t>Z220D00199</t>
  </si>
  <si>
    <t>manutenzione canile</t>
  </si>
  <si>
    <t>19.12.2013</t>
  </si>
  <si>
    <t>artigianfer di Ronci T.</t>
  </si>
  <si>
    <t>ZA30CFC739</t>
  </si>
  <si>
    <t>acquisto materiale manutenzione canile</t>
  </si>
  <si>
    <t>18.12.2013</t>
  </si>
  <si>
    <t>Z3E0CFA32D</t>
  </si>
  <si>
    <t>acquisto mangimi per i cani</t>
  </si>
  <si>
    <t>Z1F0CF07C0</t>
  </si>
  <si>
    <t>acquisto riunito dentale per i cani</t>
  </si>
  <si>
    <t>ZF00CEFB73</t>
  </si>
  <si>
    <t>acquisto ecografo veterinario</t>
  </si>
  <si>
    <t>Z3A0CEDC0B</t>
  </si>
  <si>
    <t>manutenzione comprensorio cinofili</t>
  </si>
  <si>
    <t xml:space="preserve">setina garden di Dall'Aglio </t>
  </si>
  <si>
    <t>Z420CDFDAC</t>
  </si>
  <si>
    <t>sostituzione vetro infermeria cani</t>
  </si>
  <si>
    <t>12.12.2013</t>
  </si>
  <si>
    <t>vetreria nettunense srl</t>
  </si>
  <si>
    <t>Z1E0CDEC20</t>
  </si>
  <si>
    <t>disinfestazione straordinaria</t>
  </si>
  <si>
    <t>eurodisinfestazioni srl</t>
  </si>
  <si>
    <t>ZD30CDAC28</t>
  </si>
  <si>
    <t>acquisto vaccini per cani</t>
  </si>
  <si>
    <t>11.12.2013</t>
  </si>
  <si>
    <t>ZB40CC3EE9</t>
  </si>
  <si>
    <t>acquisto materiale addestramento cani</t>
  </si>
  <si>
    <t>06.12.2013</t>
  </si>
  <si>
    <t>radice massimiliano</t>
  </si>
  <si>
    <t>ZA90C9421F</t>
  </si>
  <si>
    <t>acquisto medicinali per i cani</t>
  </si>
  <si>
    <t>ZC50C82387</t>
  </si>
  <si>
    <t>22.11.2013</t>
  </si>
  <si>
    <t>Z6C0C82312</t>
  </si>
  <si>
    <t>ZA60C5E571</t>
  </si>
  <si>
    <t>acquisto mangime medico per i cani</t>
  </si>
  <si>
    <t>14.11.2013</t>
  </si>
  <si>
    <t>Z0B0C5E3DD</t>
  </si>
  <si>
    <t>Z760BF0A36</t>
  </si>
  <si>
    <t>analisi cliniche specialistiche cani</t>
  </si>
  <si>
    <t>16.10.2013</t>
  </si>
  <si>
    <t>idexx srl</t>
  </si>
  <si>
    <t>ZD50BD0A85</t>
  </si>
  <si>
    <t>08.10.2013</t>
  </si>
  <si>
    <t>Z3E0BCB1C7</t>
  </si>
  <si>
    <t>fornitura ricambi trattorino rasaerba</t>
  </si>
  <si>
    <t>07.10.2013</t>
  </si>
  <si>
    <t>Z460BB5ACF</t>
  </si>
  <si>
    <t>acquisto kit esplosivo per addetramento cani</t>
  </si>
  <si>
    <t>01.10.2013</t>
  </si>
  <si>
    <t>rwm italia spa</t>
  </si>
  <si>
    <t>ZB30B9E050</t>
  </si>
  <si>
    <t>24.09.2013</t>
  </si>
  <si>
    <t>Z070B9E009</t>
  </si>
  <si>
    <t>Z960B9DF5C</t>
  </si>
  <si>
    <t>ZCE0B9DEC4</t>
  </si>
  <si>
    <t>Z760B9DE94</t>
  </si>
  <si>
    <t>Z520B88689</t>
  </si>
  <si>
    <t>Z820B7D448</t>
  </si>
  <si>
    <t>16.09.2013</t>
  </si>
  <si>
    <t>ZAB0B7D391</t>
  </si>
  <si>
    <t>ZEE0B7CE18</t>
  </si>
  <si>
    <t>Z740B6A286</t>
  </si>
  <si>
    <t>riparazione fucile lanciasiringhe</t>
  </si>
  <si>
    <t>10.09.2013</t>
  </si>
  <si>
    <t>armeria berardi</t>
  </si>
  <si>
    <t>Z870B4B787</t>
  </si>
  <si>
    <t>29.08.2013</t>
  </si>
  <si>
    <t>ZB90B4B747</t>
  </si>
  <si>
    <t>Z550B3B103</t>
  </si>
  <si>
    <t>21.08.2013</t>
  </si>
  <si>
    <t>Z830B2A018</t>
  </si>
  <si>
    <t>acquisto materiale sanitario per i cani</t>
  </si>
  <si>
    <t>08.08.2013</t>
  </si>
  <si>
    <t>ZB70B27443</t>
  </si>
  <si>
    <t>07.08.2013</t>
  </si>
  <si>
    <t>ZA30B273C6</t>
  </si>
  <si>
    <t>Z980B2225F</t>
  </si>
  <si>
    <t>06.08.2013</t>
  </si>
  <si>
    <t>ZEE0B22205</t>
  </si>
  <si>
    <t>ZA80B221C8</t>
  </si>
  <si>
    <t>Z000B1A70B</t>
  </si>
  <si>
    <t>02.08.2013</t>
  </si>
  <si>
    <t>ZE80B1A6D3</t>
  </si>
  <si>
    <t>Z9E0B1A67D</t>
  </si>
  <si>
    <t>Z6A0AD8250</t>
  </si>
  <si>
    <t>Z6B0ABD428</t>
  </si>
  <si>
    <t>riparazione trattorino rasaerba</t>
  </si>
  <si>
    <t>sama ricambi srl</t>
  </si>
  <si>
    <t>ZDB0ABC82F</t>
  </si>
  <si>
    <t>esami clinici cani</t>
  </si>
  <si>
    <t>Z210AADDB9</t>
  </si>
  <si>
    <t>08.07.2013</t>
  </si>
  <si>
    <t>Z150AADD6E</t>
  </si>
  <si>
    <t>acquisto medicinali per cani</t>
  </si>
  <si>
    <t>Z4B0A7F80B</t>
  </si>
  <si>
    <t>24.06.2013</t>
  </si>
  <si>
    <t>Z120A7F763</t>
  </si>
  <si>
    <t>Z560A7F716</t>
  </si>
  <si>
    <t>Z1A0A7F69A</t>
  </si>
  <si>
    <t>Z0E0A7F64F</t>
  </si>
  <si>
    <t>ZE60A7F5B3</t>
  </si>
  <si>
    <t>ZD40A6550D</t>
  </si>
  <si>
    <t>15.06.2013</t>
  </si>
  <si>
    <t>Z6E0A65503</t>
  </si>
  <si>
    <t>Z4209F6B2C</t>
  </si>
  <si>
    <t>20.05.2013</t>
  </si>
  <si>
    <t>Z6609F5C5D</t>
  </si>
  <si>
    <t>18.05.2013</t>
  </si>
  <si>
    <t>Z0309F5C27</t>
  </si>
  <si>
    <t>ZAE09C6D1F</t>
  </si>
  <si>
    <t>Z5E09AC591</t>
  </si>
  <si>
    <t>27.04.2013</t>
  </si>
  <si>
    <t>ZD609860C3</t>
  </si>
  <si>
    <t>16.04.2013</t>
  </si>
  <si>
    <t>ZE30966476</t>
  </si>
  <si>
    <t>08.04.2013</t>
  </si>
  <si>
    <t>Z81094C1DC</t>
  </si>
  <si>
    <t>28.03.2013</t>
  </si>
  <si>
    <t>Z5C094C1B1</t>
  </si>
  <si>
    <t>Z92094C18A</t>
  </si>
  <si>
    <t>Z2E0948A27</t>
  </si>
  <si>
    <t>27.03.2013</t>
  </si>
  <si>
    <t>ZD50928751</t>
  </si>
  <si>
    <t>acquisto materiale addestramento</t>
  </si>
  <si>
    <t>19.03.2013</t>
  </si>
  <si>
    <t>legno market sas</t>
  </si>
  <si>
    <t>ZEF092256A</t>
  </si>
  <si>
    <t>16.03.2013</t>
  </si>
  <si>
    <t>demas</t>
  </si>
  <si>
    <t>Z390922562</t>
  </si>
  <si>
    <t>Z6B091E567</t>
  </si>
  <si>
    <t>15.03.2013</t>
  </si>
  <si>
    <t>ZDD09141FF</t>
  </si>
  <si>
    <t>polizza assicurativa cani di polizia</t>
  </si>
  <si>
    <t>13.03.2013</t>
  </si>
  <si>
    <t>ina assitalia</t>
  </si>
  <si>
    <t>ZBB09140AD</t>
  </si>
  <si>
    <t>integrazione polizza assicurativa cani di polizia</t>
  </si>
  <si>
    <t>ZA2090DFBC</t>
  </si>
  <si>
    <t>12.03.2013</t>
  </si>
  <si>
    <t>Z82090626F</t>
  </si>
  <si>
    <t>Z1309061EE</t>
  </si>
  <si>
    <t>ZF108EDEAC</t>
  </si>
  <si>
    <t>04.03.2013</t>
  </si>
  <si>
    <t>ZF508EA3F1</t>
  </si>
  <si>
    <t>01.03.2013</t>
  </si>
  <si>
    <t>Z5B08E552D</t>
  </si>
  <si>
    <t>potartua e troncatura alberi comprensorio canile</t>
  </si>
  <si>
    <t>28.02.2013</t>
  </si>
  <si>
    <t>Z5608DD654</t>
  </si>
  <si>
    <t>27.02.2013</t>
  </si>
  <si>
    <t>Z8A08D4E55</t>
  </si>
  <si>
    <t>25.02.2013</t>
  </si>
  <si>
    <t>Z8808D4DCB</t>
  </si>
  <si>
    <t>Acquisto medicinali per cani</t>
  </si>
  <si>
    <t>Z8908D4D15</t>
  </si>
  <si>
    <t>ACQUISTO MEDICIANLI PER I CANI</t>
  </si>
  <si>
    <t>Z8008D4AA8</t>
  </si>
  <si>
    <t>ZE108AF248</t>
  </si>
  <si>
    <t>15.02.2013</t>
  </si>
  <si>
    <t>Z6508AF232</t>
  </si>
  <si>
    <t>ZD108AF1E4</t>
  </si>
  <si>
    <t>Z5E089E795</t>
  </si>
  <si>
    <t>esami di laboratorio</t>
  </si>
  <si>
    <t>12.02.2013</t>
  </si>
  <si>
    <t>ZB60890839</t>
  </si>
  <si>
    <t>acquisto mangimi per cani</t>
  </si>
  <si>
    <t>07.02.2013</t>
  </si>
  <si>
    <t>ueber srl</t>
  </si>
  <si>
    <t>ZBB088AF5E</t>
  </si>
  <si>
    <t>riparazione trattorino tagliaerba</t>
  </si>
  <si>
    <t>ZED085DD7E</t>
  </si>
  <si>
    <t>26.01.2013</t>
  </si>
  <si>
    <t>ZC108595D3</t>
  </si>
  <si>
    <t>ANALISI CLINICHE CANI</t>
  </si>
  <si>
    <t>25.01.2013</t>
  </si>
  <si>
    <t>Z730859564</t>
  </si>
  <si>
    <t>Z930859531</t>
  </si>
  <si>
    <t>ZBD08594BF</t>
  </si>
  <si>
    <t>ESTENSIONE GARANZIA MACCHINE ANALISI VETERINARIE</t>
  </si>
  <si>
    <t>ZDC083E8CB</t>
  </si>
  <si>
    <t>19.01.2013</t>
  </si>
  <si>
    <t>Z6B083E8BB</t>
  </si>
  <si>
    <t>acquisto microchip per cani</t>
  </si>
  <si>
    <t>Z12082FA05</t>
  </si>
  <si>
    <t>16.01.2013</t>
  </si>
  <si>
    <t>ZF707A3A95</t>
  </si>
  <si>
    <t>acquisto cartucce a salve per addesteamento cani</t>
  </si>
  <si>
    <t>10.12.2012</t>
  </si>
  <si>
    <t>tomasi di laterza</t>
  </si>
  <si>
    <t>ZA7079B92B</t>
  </si>
  <si>
    <t>07.12.2012</t>
  </si>
  <si>
    <t>ZAD079B7D8</t>
  </si>
  <si>
    <t>acquisto medicianlòi per cani</t>
  </si>
  <si>
    <t>ZB6079B754</t>
  </si>
  <si>
    <t>Z9B0D1CDB2</t>
  </si>
  <si>
    <t>PM DISTRIBUZIONI</t>
  </si>
  <si>
    <t>Z430D1CD82</t>
  </si>
  <si>
    <t>TOP CLIMA</t>
  </si>
  <si>
    <t>ZAB0D1CC20</t>
  </si>
  <si>
    <t>Z420D20CF8</t>
  </si>
  <si>
    <t>acquisto materiale didattico per addestramento</t>
  </si>
  <si>
    <t>mepa</t>
  </si>
  <si>
    <t>eurotecno s.r.l.</t>
  </si>
  <si>
    <t>Z0F0D20420</t>
  </si>
  <si>
    <t>multi medical services s.r.l.</t>
  </si>
  <si>
    <t>Z130D05AB3</t>
  </si>
  <si>
    <t>palano srl</t>
  </si>
  <si>
    <t>Z740D046C3</t>
  </si>
  <si>
    <t>fornitura materiale addestramento</t>
  </si>
  <si>
    <t>click ufficio srl</t>
  </si>
  <si>
    <t>ZC40CFBB87</t>
  </si>
  <si>
    <t>acquisto materiale addestramento per i cani</t>
  </si>
  <si>
    <t>mad max co. Italia srl</t>
  </si>
  <si>
    <t>Z600CB6A0F</t>
  </si>
  <si>
    <t>Z360CB60B3</t>
  </si>
  <si>
    <t>remoli franco srl</t>
  </si>
  <si>
    <t>Z450CABD15</t>
  </si>
  <si>
    <t>ferramenta goi luigi</t>
  </si>
  <si>
    <t>it00950840306</t>
  </si>
  <si>
    <t>Z510CA661D</t>
  </si>
  <si>
    <t>acquisto materiale igenico sanitario</t>
  </si>
  <si>
    <t>vincal srl</t>
  </si>
  <si>
    <t>Z950CA61E4</t>
  </si>
  <si>
    <t>ferramenta vincenzi snc</t>
  </si>
  <si>
    <t>Z020CA5C96</t>
  </si>
  <si>
    <t>2m forniture srl</t>
  </si>
  <si>
    <t>Z970C87446</t>
  </si>
  <si>
    <t>medicalcuoghi srl</t>
  </si>
  <si>
    <t>ZE10C7BA52</t>
  </si>
  <si>
    <t>acquisto erbicida</t>
  </si>
  <si>
    <t>21.11.2013</t>
  </si>
  <si>
    <t>tecnochimica di micozzi l .</t>
  </si>
  <si>
    <t>Z830B26449</t>
  </si>
  <si>
    <t>acquisto materiale pulizia canile</t>
  </si>
  <si>
    <t>bleuline srl</t>
  </si>
  <si>
    <t>Z3309CC491</t>
  </si>
  <si>
    <t>acquisto materiale igienico sanitario</t>
  </si>
  <si>
    <t>08.05.2013</t>
  </si>
  <si>
    <t>ZA009BC59C</t>
  </si>
  <si>
    <t>acquisto materiale pulizia cani</t>
  </si>
  <si>
    <t>03.05.2013</t>
  </si>
  <si>
    <t>sar srl</t>
  </si>
  <si>
    <t>Z410957A96</t>
  </si>
  <si>
    <t>03.04.2013</t>
  </si>
  <si>
    <t>r.e.v.e.s.snc</t>
  </si>
  <si>
    <t>Z8609533F6</t>
  </si>
  <si>
    <t>30.03.2013</t>
  </si>
  <si>
    <t>farmac-zabban spa</t>
  </si>
  <si>
    <t>Z1F09533A7</t>
  </si>
  <si>
    <t>farmaregno srl</t>
  </si>
  <si>
    <t>ZF70953210</t>
  </si>
  <si>
    <t>acquisto materiale sanitario per cani</t>
  </si>
  <si>
    <t>medvet srl</t>
  </si>
  <si>
    <t>Z6B08DA129</t>
  </si>
  <si>
    <t>acquisto scatole di cartone per addestramento cani</t>
  </si>
  <si>
    <t>26.02.2013</t>
  </si>
  <si>
    <t>ZB208CDF89</t>
  </si>
  <si>
    <t>acquisto buste per sottovuoto</t>
  </si>
  <si>
    <t>22.02.2013</t>
  </si>
  <si>
    <t>larp di gizzi maria</t>
  </si>
  <si>
    <t>ZCC08C19A0</t>
  </si>
  <si>
    <t>acquisto sacchetti per immondizia centro cinofili</t>
  </si>
  <si>
    <t>20.02.2013</t>
  </si>
  <si>
    <t>top 88 srl</t>
  </si>
  <si>
    <t>Z3709F5C71</t>
  </si>
  <si>
    <t>acquisto materiale per addestramento cani</t>
  </si>
  <si>
    <t>mepa rdo</t>
  </si>
  <si>
    <t>Z160878203</t>
  </si>
  <si>
    <t>derattizzazione comprensorio canile</t>
  </si>
  <si>
    <t>01.02.2013</t>
  </si>
  <si>
    <t>procedura ristretta</t>
  </si>
  <si>
    <t>ECO FIORENZ SRL</t>
  </si>
  <si>
    <t>ZFA0877FBC</t>
  </si>
  <si>
    <t>disinfestazione comprensorio canile</t>
  </si>
  <si>
    <t>Z710877F16</t>
  </si>
  <si>
    <t>smaltimento rifiuti speciali infermeria cani</t>
  </si>
  <si>
    <t>sineco srl</t>
  </si>
  <si>
    <t>ZC90810743</t>
  </si>
  <si>
    <t>comvenzione veterinario anno 2013</t>
  </si>
  <si>
    <t>09.01.2013</t>
  </si>
  <si>
    <t>ambulatorio cretarossa</t>
  </si>
  <si>
    <t>NETTUNENSE VETERINARIA</t>
  </si>
  <si>
    <t>AMB. VET. ASS. SANTA BARBARA</t>
  </si>
  <si>
    <t>NEPTUNIA VETERINARIA SAS</t>
  </si>
  <si>
    <t>LORINI MARCO MED. VETERINARIO</t>
  </si>
  <si>
    <t>CLINICA VETERINARIA EUROPA SRL</t>
  </si>
  <si>
    <t>Z4C0AB4966</t>
  </si>
  <si>
    <t>acquisto cani</t>
  </si>
  <si>
    <t>09.07.2013</t>
  </si>
  <si>
    <t>working dog srl</t>
  </si>
  <si>
    <t>SCARANTINO DANIELE</t>
  </si>
  <si>
    <t>CASA ROMEO SNC</t>
  </si>
  <si>
    <t>ALLEVAMENTI VALCURONE</t>
  </si>
  <si>
    <t>CASA INES DI GAZZETTA FAUSTO</t>
  </si>
  <si>
    <t>ZERO Kennel di cipriani maurizio sas</t>
  </si>
  <si>
    <t>SCUOLA ADD.TO ROMAN SAS</t>
  </si>
  <si>
    <t>OROVAL DI SESTO CRISTINIAN</t>
  </si>
  <si>
    <t>GHINDERO'S DI D'ALONZO CARMINE</t>
  </si>
  <si>
    <t>delladecimamas di barbanera</t>
  </si>
  <si>
    <t>le colline di pergola</t>
  </si>
  <si>
    <t>iposportdog di magnati</t>
  </si>
  <si>
    <t>Z9B0AB491F</t>
  </si>
  <si>
    <t>Z610AB4832</t>
  </si>
  <si>
    <t>Z4A0AB47E1</t>
  </si>
  <si>
    <t>Z980C5FB29</t>
  </si>
  <si>
    <t>SAMARICAMBI SRL</t>
  </si>
  <si>
    <t>Z740CEE1DF</t>
  </si>
  <si>
    <t>acquisto trattore rasaerba</t>
  </si>
  <si>
    <t>DUANA MACCHINE SAS</t>
  </si>
  <si>
    <t>ZA808B4EC5</t>
  </si>
  <si>
    <t>lavori sistemazione comprensorio centro cinofilo</t>
  </si>
  <si>
    <t>18.02.2013</t>
  </si>
  <si>
    <t>onori scavi srl</t>
  </si>
  <si>
    <t>PAPALEO SRL</t>
  </si>
  <si>
    <t>ALDRIGHETTI ALBINO</t>
  </si>
  <si>
    <t>Z3A0CFB2C4</t>
  </si>
  <si>
    <t>kong spa</t>
  </si>
  <si>
    <t>MERCOLEDI' SANTO RESCUE E ADVENTURES SRL</t>
  </si>
  <si>
    <t>ZEB0CFA3B9</t>
  </si>
  <si>
    <t>realizzazione cavidotto sotterraneo</t>
  </si>
  <si>
    <t>FLP EDILIZIA 2010 DI LUIGI FLORIDI</t>
  </si>
  <si>
    <t>TEDESCHI COSTRUZIONI SRL</t>
  </si>
  <si>
    <t>ZCD0D00296</t>
  </si>
  <si>
    <t>SUPER TRE RICAMBI SAS</t>
  </si>
  <si>
    <t>Z7D0C54B3E</t>
  </si>
  <si>
    <t>C.E. 87 G. PUNTO F 7070 Manutenzione -Officina Pontina -</t>
  </si>
  <si>
    <t>12.11.2013</t>
  </si>
  <si>
    <t>OFFICINA PONTINA</t>
  </si>
  <si>
    <t>Z100C54951</t>
  </si>
  <si>
    <t>C.E. 85 G. Punto H 1748 sostituzione pneumatici - Officina Pontina -</t>
  </si>
  <si>
    <t>Z410C228BC</t>
  </si>
  <si>
    <t>Riparazione distributore</t>
  </si>
  <si>
    <t>29.10.2013</t>
  </si>
  <si>
    <t>RGS IMPIANTI</t>
  </si>
  <si>
    <t>Z2E0C20F06</t>
  </si>
  <si>
    <t>Acquisto carburante</t>
  </si>
  <si>
    <t>Z4B0C0C399</t>
  </si>
  <si>
    <t>Manutenzione ordinaria Alfa 159 targata Pol. H2190</t>
  </si>
  <si>
    <t>23.10.2013</t>
  </si>
  <si>
    <t>ECONIMO</t>
  </si>
  <si>
    <t>Z7E0B9C257</t>
  </si>
  <si>
    <t>ZAB0ADB23A</t>
  </si>
  <si>
    <t>22.07.2013</t>
  </si>
  <si>
    <t>Z0E0C9823C</t>
  </si>
  <si>
    <t>28.11.2013</t>
  </si>
  <si>
    <t>Z750A92D6D</t>
  </si>
  <si>
    <t>28.06.2013</t>
  </si>
  <si>
    <t>Z680A2045E</t>
  </si>
  <si>
    <t>Z4209CF2C5</t>
  </si>
  <si>
    <t>ZA5092E445</t>
  </si>
  <si>
    <t>Z3508C7259</t>
  </si>
  <si>
    <t>21.02.2013</t>
  </si>
  <si>
    <t>Z3807A0429</t>
  </si>
  <si>
    <t>manutenzione completa Fiat BRAVO tg. polizia H5540</t>
  </si>
  <si>
    <t>Z1F09495CC</t>
  </si>
  <si>
    <t>Sostituzione lampadina AR 159 comm. n.7</t>
  </si>
  <si>
    <t>Z470A16380</t>
  </si>
  <si>
    <t>Verifica accensione Spia motore Alfa Romeo 159 Targata H2190</t>
  </si>
  <si>
    <t>28.05.2013</t>
  </si>
  <si>
    <t>Z5309B23AB</t>
  </si>
  <si>
    <t>Verifica impianto A/C Fiat G. Punto Targata F7070 "Autofficina Pontina"</t>
  </si>
  <si>
    <t>30.04.2013</t>
  </si>
  <si>
    <t>Z1709D454E</t>
  </si>
  <si>
    <t>Avaria motore Alfa Romeo 159 tg. H2190</t>
  </si>
  <si>
    <t>Z54088357B</t>
  </si>
  <si>
    <t>C.E. n. 3 GRANDE PUNTO F7070 Officina Pontina Verifica inserimento marce</t>
  </si>
  <si>
    <t>05.02.2013</t>
  </si>
  <si>
    <t>ZCC09421AB</t>
  </si>
  <si>
    <t>Comm. n5 Distributore RGS Impianti S.r.l.</t>
  </si>
  <si>
    <t>26.03.2013</t>
  </si>
  <si>
    <t>Z970A0DE26</t>
  </si>
  <si>
    <t>ditta sirmi - manutenzione poligono multimediale</t>
  </si>
  <si>
    <t>SIRMI</t>
  </si>
  <si>
    <t>EDIL QUALITà SRL</t>
  </si>
  <si>
    <t>GEBIM IMPIANTI SRL</t>
  </si>
  <si>
    <t>Z0E0CDF394</t>
  </si>
  <si>
    <t>DITTA SIRMI - LAVORI STRAORDINARIO POLIGONO CNSPT</t>
  </si>
  <si>
    <t>Z1C0CDF273</t>
  </si>
  <si>
    <t>DITTA ARTIGIANFER - LAVORI VARI</t>
  </si>
  <si>
    <t>ARtigianfer di Ronci T.</t>
  </si>
  <si>
    <t>ZE30A7EF02</t>
  </si>
  <si>
    <t>sirmi - completamento pavimento in gomma poligono in galleria</t>
  </si>
  <si>
    <t>Z870A7EEB9</t>
  </si>
  <si>
    <t>sirmi - lavori di manutenzione straordinaria poligono in galleria</t>
  </si>
  <si>
    <t>ZF00A0DDA0</t>
  </si>
  <si>
    <t>ditta sirmi poligoni - manutenzione poligoni</t>
  </si>
  <si>
    <t>ZAE09BE2E0</t>
  </si>
  <si>
    <t>intervento mensa</t>
  </si>
  <si>
    <t>IGCOOP</t>
  </si>
  <si>
    <t>ZE70939EB3</t>
  </si>
  <si>
    <t>grossimpianti - intervento tecnico</t>
  </si>
  <si>
    <t>22.03.2013</t>
  </si>
  <si>
    <t>GROSS IMPIANTI</t>
  </si>
  <si>
    <t>Z0008E8E07</t>
  </si>
  <si>
    <t>rinnovo agibilità poligono</t>
  </si>
  <si>
    <t>Z5708C04E0</t>
  </si>
  <si>
    <t>SOGEA SRL</t>
  </si>
  <si>
    <t>ZE108C03D5</t>
  </si>
  <si>
    <t>Z9F08C03B1</t>
  </si>
  <si>
    <t>FERRAMENTA</t>
  </si>
  <si>
    <t>CIME</t>
  </si>
  <si>
    <t>Z3D08C01CA</t>
  </si>
  <si>
    <t>Z290895103</t>
  </si>
  <si>
    <t>GROSSIMPIANTI - mensa</t>
  </si>
  <si>
    <t>08.02.2013</t>
  </si>
  <si>
    <t>Z1708603E6</t>
  </si>
  <si>
    <t>ditta GrossImpianti - intervento mensa</t>
  </si>
  <si>
    <t>28.01.2013</t>
  </si>
  <si>
    <t>ZBA084806D</t>
  </si>
  <si>
    <t>INtervento TECNICO</t>
  </si>
  <si>
    <t>22.01.2013</t>
  </si>
  <si>
    <t>Z0607F00FB</t>
  </si>
  <si>
    <t>ditta serit - intervento manutenzione motori</t>
  </si>
  <si>
    <t>02.01.2013</t>
  </si>
  <si>
    <t>SERIT</t>
  </si>
  <si>
    <t>Z4C07AA08B</t>
  </si>
  <si>
    <t>manutenzione straordinaria frigo bar - grossimpianti</t>
  </si>
  <si>
    <t>GROSSIMPIANTI</t>
  </si>
  <si>
    <t>??</t>
  </si>
  <si>
    <t>ZBE07CC6EB</t>
  </si>
  <si>
    <t>intervento tecnico - ditta paperone</t>
  </si>
  <si>
    <t>18.12.2012</t>
  </si>
  <si>
    <t>ZA7083A495</t>
  </si>
  <si>
    <t>manutenzione ed assistenza straordinaria elettromeccanica - ditta itema</t>
  </si>
  <si>
    <t>ITEMA</t>
  </si>
  <si>
    <t>Z340BCB7E8</t>
  </si>
  <si>
    <t>ditta paperone - intervento tecnico fotocopiatrice</t>
  </si>
  <si>
    <t>Z4D0BB1810</t>
  </si>
  <si>
    <t>FORNITURA MATERIALE ARREDO PALCO - DITTA AGRICOLA NELLO</t>
  </si>
  <si>
    <t>30.09.2013</t>
  </si>
  <si>
    <t>AG.NELLO</t>
  </si>
  <si>
    <t>Z8A0BB17D6</t>
  </si>
  <si>
    <t>Z770BB179E</t>
  </si>
  <si>
    <t>FORNITURA CORONA DI FIORI - DITTA IMBISCUSO FRANCESCO</t>
  </si>
  <si>
    <t>IMBISCUSO</t>
  </si>
  <si>
    <t>MBSFNC62B14H175I</t>
  </si>
  <si>
    <t>Z520BB1773</t>
  </si>
  <si>
    <t>MANUTENZIONE AREE VERDI E ALLESTIMENTO PALCO - DITTA IL GIARDINIERE</t>
  </si>
  <si>
    <t>IL GIARDINIERE</t>
  </si>
  <si>
    <t>FRNFBA74L23L682Y</t>
  </si>
  <si>
    <t>ZB70BB1738</t>
  </si>
  <si>
    <t>SERVIZIO DI PULIZIA STRAORDINARIA - DITTA IC SERVIZI</t>
  </si>
  <si>
    <t>I.C.SERVIZI</t>
  </si>
  <si>
    <t>ZDC0A39D1D</t>
  </si>
  <si>
    <t>paperone - fornitura toner</t>
  </si>
  <si>
    <t>Z370A39CC3</t>
  </si>
  <si>
    <t>paperone - intervento tecnico</t>
  </si>
  <si>
    <t>ZD50A39C35</t>
  </si>
  <si>
    <t>Z370A39BC8</t>
  </si>
  <si>
    <t>fotolandia - servizio fotografico</t>
  </si>
  <si>
    <t>FOTOLANDIA</t>
  </si>
  <si>
    <t>CNCDNL77P10H501C</t>
  </si>
  <si>
    <t>ZDC0939FA8</t>
  </si>
  <si>
    <t>ditta gedy - intervento tecnico fax</t>
  </si>
  <si>
    <t>gedy</t>
  </si>
  <si>
    <t>Z210D16442</t>
  </si>
  <si>
    <t>ditta colombo est srl - scambiatore di calore</t>
  </si>
  <si>
    <t>23.12.2013</t>
  </si>
  <si>
    <t>COLOMBOEST</t>
  </si>
  <si>
    <t>Z290D14AF6</t>
  </si>
  <si>
    <t>DITTA SERIT - REVISIONE PORTE REI</t>
  </si>
  <si>
    <t>Z7A0D14557</t>
  </si>
  <si>
    <t>DITTA IDROTERMIC</t>
  </si>
  <si>
    <t>idrotermic</t>
  </si>
  <si>
    <t>Z630D14506</t>
  </si>
  <si>
    <t>DITTA SERIT - SOSTITUZIONE GUARNIZIONE PORTA</t>
  </si>
  <si>
    <t>ZA30D144A0</t>
  </si>
  <si>
    <t>DITTA SERIT - RICOLLAUDO MANICHETTE</t>
  </si>
  <si>
    <t>Z6F0D14456</t>
  </si>
  <si>
    <t>DITTA SERIT</t>
  </si>
  <si>
    <t>Z960CEE040</t>
  </si>
  <si>
    <t>ditta i.d.l. elever - manutenzione straordinaria ascensori</t>
  </si>
  <si>
    <t>IDLELEVER</t>
  </si>
  <si>
    <t>Z070CEDFF2</t>
  </si>
  <si>
    <t>ditta vetreria nettunense - sostituzione vetri</t>
  </si>
  <si>
    <t>VETRERIANETTUNENSE</t>
  </si>
  <si>
    <t>ZEE0CDF425</t>
  </si>
  <si>
    <t>DITTA INTERNOVA SAS DI ROMA - RIPARAZIONE MOTORE CANCELLO</t>
  </si>
  <si>
    <t>INTERNOVA</t>
  </si>
  <si>
    <t>ARTIGIANFER</t>
  </si>
  <si>
    <t>RNCTMMS566L27F880C</t>
  </si>
  <si>
    <t>Z020CDF24E</t>
  </si>
  <si>
    <t>DITTA SIRMI - FORNITURA E POSA IN OPERA AMPLIFICAZIONE IMPIANTO CITOFONICO</t>
  </si>
  <si>
    <t>sirmi</t>
  </si>
  <si>
    <t>Z890C41F83</t>
  </si>
  <si>
    <t>ditta serit - manutenzione straordinaria gruppo elettrogeno</t>
  </si>
  <si>
    <t>07.11.2013</t>
  </si>
  <si>
    <t>Z240C23196</t>
  </si>
  <si>
    <t>ditta serit srl - manutenzione manichette antincendio</t>
  </si>
  <si>
    <t>Z180BB187C</t>
  </si>
  <si>
    <t>VERIFICA BIENNALE IMPIANTI ASCENSORI - DITTA E.C.O.S. SRC</t>
  </si>
  <si>
    <t>ECOS</t>
  </si>
  <si>
    <t>ZCC098BA3B</t>
  </si>
  <si>
    <t>elettromarket - batteria 12v</t>
  </si>
  <si>
    <t>17.04.2013</t>
  </si>
  <si>
    <t>Z53095C50D</t>
  </si>
  <si>
    <t>taurelli</t>
  </si>
  <si>
    <t>TAURELLI</t>
  </si>
  <si>
    <t>TRLLSN70D26F880P</t>
  </si>
  <si>
    <t>Z8C095C4BA</t>
  </si>
  <si>
    <t>Z4C095C425</t>
  </si>
  <si>
    <t>Z2E095C3E7</t>
  </si>
  <si>
    <t>vetreria nettunense - fornitura mensa</t>
  </si>
  <si>
    <t>Z010D1441A</t>
  </si>
  <si>
    <t>DITTA SIRMI - POLIGONO VIDEOTIR</t>
  </si>
  <si>
    <t>Z040CDF2D8</t>
  </si>
  <si>
    <t>DITTA EUGENIO CIOTOLA - ADEGUAMENTO IMPIANTO DI TERRA</t>
  </si>
  <si>
    <t>ECIOTOLA</t>
  </si>
  <si>
    <t>Z220A8AA39</t>
  </si>
  <si>
    <t>ic servizi - pulizia straordinaria istituto</t>
  </si>
  <si>
    <t>26.06.2013</t>
  </si>
  <si>
    <t>ICSERVIZI</t>
  </si>
  <si>
    <t>Z970C41F5D</t>
  </si>
  <si>
    <t>ditta serit - manutenzione estintori</t>
  </si>
  <si>
    <t>ZB10C23E19</t>
  </si>
  <si>
    <t>ditta g2g - intervento tecnico mensa</t>
  </si>
  <si>
    <t>G2G</t>
  </si>
  <si>
    <t>Z130B66FDE</t>
  </si>
  <si>
    <t>ditta G2G - materiali di ricambio per lavostoviglie e forno</t>
  </si>
  <si>
    <t>09.09.2013</t>
  </si>
  <si>
    <t>ZC70B66F5C</t>
  </si>
  <si>
    <t>ditta G2G - intervento mensa</t>
  </si>
  <si>
    <t>ZB80B66F3D</t>
  </si>
  <si>
    <t>Z780B2944E</t>
  </si>
  <si>
    <t>ditta G2G - intervento LAVASOVIGLIE</t>
  </si>
  <si>
    <t>Z7F0B2943B</t>
  </si>
  <si>
    <t>ditta G2G - riparazione cella frigo</t>
  </si>
  <si>
    <t>Z690B2942F</t>
  </si>
  <si>
    <t>Z970AAF1C3</t>
  </si>
  <si>
    <t>ditta igicoop - intervento mensa</t>
  </si>
  <si>
    <t>ZB20AAF132</t>
  </si>
  <si>
    <t>Z810A8AA56</t>
  </si>
  <si>
    <t>igcoop - intervento tecnico mensa</t>
  </si>
  <si>
    <t>ZB80A39E32</t>
  </si>
  <si>
    <t>igicoop - intervento tecnico mensa</t>
  </si>
  <si>
    <t>IGICOOP</t>
  </si>
  <si>
    <t>Z080A39DD2</t>
  </si>
  <si>
    <t>Z2709D2266</t>
  </si>
  <si>
    <t>intervento tecnico apparecchiature mensa - ditta igicoop</t>
  </si>
  <si>
    <t>Z1709D2202</t>
  </si>
  <si>
    <t>Z1F0998C7C</t>
  </si>
  <si>
    <t>igicoop - manutenzione apparecchiature mensa</t>
  </si>
  <si>
    <t>19.04.2013</t>
  </si>
  <si>
    <t>Z39098BEBB</t>
  </si>
  <si>
    <t>intervento lavastoviglie mensa</t>
  </si>
  <si>
    <t>Z0407875CD</t>
  </si>
  <si>
    <t>intervento apparecchiature mensa - GROSSI IMPIANTI</t>
  </si>
  <si>
    <t>ZE50785A34</t>
  </si>
  <si>
    <t>manutenzione straordinaria apparecchiature mensa - ITEMA</t>
  </si>
  <si>
    <t>Z5007F0056</t>
  </si>
  <si>
    <t>top clima - intervento tecnico</t>
  </si>
  <si>
    <t>TOPCLIMA</t>
  </si>
  <si>
    <t>Z3507EFEF1</t>
  </si>
  <si>
    <t>antinfortunistica iodice - fornitura telefoni</t>
  </si>
  <si>
    <t>Ant.IODICE</t>
  </si>
  <si>
    <t>ZE407DA105</t>
  </si>
  <si>
    <t>assistenza tecnica fotocopiatrici - ditta vesa</t>
  </si>
  <si>
    <t>20.12.2012</t>
  </si>
  <si>
    <t>VESA</t>
  </si>
  <si>
    <t>ZF707D9F47</t>
  </si>
  <si>
    <t>intervento tecnico stampante - ditta gedy</t>
  </si>
  <si>
    <t>ZCC07D9E79</t>
  </si>
  <si>
    <t>fornitura materiale cancelleria - ditta gedy</t>
  </si>
  <si>
    <t>Z1907CC78C</t>
  </si>
  <si>
    <t>fornitura pozzolana - ditta siva</t>
  </si>
  <si>
    <t>NUOVASIVA</t>
  </si>
  <si>
    <t>Z8D07CC675</t>
  </si>
  <si>
    <t>intervento tecnico - ditta cp service</t>
  </si>
  <si>
    <t>cpservice</t>
  </si>
  <si>
    <t>PDSCLD58H26H949F</t>
  </si>
  <si>
    <t>ZB90929070</t>
  </si>
  <si>
    <t>ditta eugenio ciotola</t>
  </si>
  <si>
    <t>E CIOTOLA</t>
  </si>
  <si>
    <t>Z4D0928FC3</t>
  </si>
  <si>
    <t>setina garden</t>
  </si>
  <si>
    <t>SETINA GARDEN</t>
  </si>
  <si>
    <t>DLLBRN82T081712Z</t>
  </si>
  <si>
    <t>Z8F08C034D</t>
  </si>
  <si>
    <t>Z5C08C0152</t>
  </si>
  <si>
    <t>FRANCO LEGNAMI -</t>
  </si>
  <si>
    <t>francolegnami</t>
  </si>
  <si>
    <t>Z6008480AE</t>
  </si>
  <si>
    <t>ditta Antonelli p. srl</t>
  </si>
  <si>
    <t>ANTONELLI</t>
  </si>
  <si>
    <t>Z3F083A401</t>
  </si>
  <si>
    <t>duplicazioni chiavi speciali - Taurelli</t>
  </si>
  <si>
    <t>ZC507F017A</t>
  </si>
  <si>
    <t>ditta itema - manutenzione motori</t>
  </si>
  <si>
    <t>Z1B07EFFC7</t>
  </si>
  <si>
    <t>itema - manutenzione e assistenza straordinaria elettromeccanica</t>
  </si>
  <si>
    <t>Z9B0785BD4</t>
  </si>
  <si>
    <t>manutenzione straordinaria impianto tecnico - ITEMA</t>
  </si>
  <si>
    <t>ZE50A7EF8C</t>
  </si>
  <si>
    <t>Z0C0968E85</t>
  </si>
  <si>
    <t>ditta sirmi - intervento integrativo poligono</t>
  </si>
  <si>
    <t>ZCC07D434A</t>
  </si>
  <si>
    <t>fornitura aule multimediali e cablaggio</t>
  </si>
  <si>
    <t>Z2407D4417</t>
  </si>
  <si>
    <t>fornitura computer, video, stabilizzatori, server e mast DVD</t>
  </si>
  <si>
    <t>Z4007DC632</t>
  </si>
  <si>
    <t>Fornitura materiale di cancelleria e d'ufficio</t>
  </si>
  <si>
    <t>27.12.2012</t>
  </si>
  <si>
    <t>Z6C07DC840</t>
  </si>
  <si>
    <t>Fornitura materiale di rappresentanza</t>
  </si>
  <si>
    <t>Z2707E8D5B</t>
  </si>
  <si>
    <t>Fornitura materiale di ufficio</t>
  </si>
  <si>
    <t>ZA207E8D2C</t>
  </si>
  <si>
    <t>Z0407E8CBF</t>
  </si>
  <si>
    <t>F&amp;G</t>
  </si>
  <si>
    <t>Z3D07E8C6C</t>
  </si>
  <si>
    <t>ZF507DE45A</t>
  </si>
  <si>
    <t>Fornitura materiale d'Ufficio</t>
  </si>
  <si>
    <t>PIAF FOTOFORNITURE SRL</t>
  </si>
  <si>
    <t>ZDD07D4FB7</t>
  </si>
  <si>
    <t>Fornitura articoli raprresentanza</t>
  </si>
  <si>
    <t>19.12.2012</t>
  </si>
  <si>
    <t>CERUTI CAV. UFF. IVANO</t>
  </si>
  <si>
    <t>ZF10C7A71A</t>
  </si>
  <si>
    <t>Pulizie e riassetto camere</t>
  </si>
  <si>
    <t>Seril &amp; Clean</t>
  </si>
  <si>
    <t>Z1A0CAAAA1</t>
  </si>
  <si>
    <t>Fornitura e instalalzione</t>
  </si>
  <si>
    <t>Idrotermic</t>
  </si>
  <si>
    <t>Z2408497BA</t>
  </si>
  <si>
    <t>Tintoria,lavaggio e stiratura</t>
  </si>
  <si>
    <t>Z3209144EE</t>
  </si>
  <si>
    <t>Servizio mensa</t>
  </si>
  <si>
    <t>Gemeaz S.p.a.</t>
  </si>
  <si>
    <t>Z3C0849755</t>
  </si>
  <si>
    <t>Corso di lingua Italiana</t>
  </si>
  <si>
    <t>Centro Studi Cassia</t>
  </si>
  <si>
    <t>Z4C0C9EC2B</t>
  </si>
  <si>
    <t>Interpretariato</t>
  </si>
  <si>
    <t>Salim Ghostine</t>
  </si>
  <si>
    <t>GHS SLM 50M19 Z 229 S</t>
  </si>
  <si>
    <t>Pulizia e riassetto camere</t>
  </si>
  <si>
    <t>I.C. servizi srl</t>
  </si>
  <si>
    <t>Z610CAA446</t>
  </si>
  <si>
    <t>Z6807D4A3</t>
  </si>
  <si>
    <t>Z9D07D4B36</t>
  </si>
  <si>
    <t>ZAD09145BA</t>
  </si>
  <si>
    <t>ZB70C7A728</t>
  </si>
  <si>
    <t>Z550C7A737</t>
  </si>
  <si>
    <t>ZB907D4AEA</t>
  </si>
  <si>
    <t>ZC40C9E741</t>
  </si>
  <si>
    <t>ZC60C9ECB2</t>
  </si>
  <si>
    <t>ZDB0C9EC79</t>
  </si>
  <si>
    <t>ZF00CAA399</t>
  </si>
  <si>
    <t>ZF70914610</t>
  </si>
  <si>
    <t>ZF80849800</t>
  </si>
  <si>
    <r>
      <t>P</t>
    </r>
    <r>
      <rPr>
        <sz val="10"/>
        <rFont val="Calibri"/>
        <family val="2"/>
      </rPr>
      <t>APERONE</t>
    </r>
  </si>
  <si>
    <t>POLIZIA DI STATO</t>
  </si>
  <si>
    <t>ISTITUTO PER ISPETTORI</t>
  </si>
  <si>
    <t>C.F. 82004340582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</si>
</sst>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€&quot;\ * #,##0.00_-;\-&quot;€&quot;\ * #,##0.00_-;_-&quot;€&quot;\ * &quot;-&quot;??_-;_-@_-"/>
    <numFmt numFmtId="164" formatCode="_-[$€-410]\ * #,##0.00_-;\-[$€-410]\ * #,##0.00_-;_-[$€-410]\ 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name val="Arial"/>
      <family val="2"/>
    </font>
    <font>
      <sz val="10"/>
      <name val="Calibri"/>
      <family val="2"/>
      <scheme val="minor"/>
    </font>
    <font>
      <u/>
      <sz val="10"/>
      <name val="Calibri"/>
      <family val="2"/>
    </font>
    <font>
      <sz val="10"/>
      <name val="Verdana"/>
      <family val="2"/>
    </font>
    <font>
      <sz val="10"/>
      <name val="Calibri"/>
      <family val="2"/>
    </font>
    <font>
      <sz val="14"/>
      <name val="Calibri"/>
      <family val="2"/>
      <scheme val="minor"/>
    </font>
    <font>
      <sz val="16"/>
      <name val="Calibri"/>
      <family val="2"/>
      <scheme val="minor"/>
    </font>
    <font>
      <sz val="24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</cellStyleXfs>
  <cellXfs count="60">
    <xf numFmtId="0" fontId="0" fillId="0" borderId="0" xfId="0"/>
    <xf numFmtId="0" fontId="3" fillId="0" borderId="1" xfId="0" applyFont="1" applyBorder="1" applyAlignment="1">
      <alignment horizontal="center"/>
    </xf>
    <xf numFmtId="0" fontId="5" fillId="0" borderId="1" xfId="2" applyFont="1" applyBorder="1" applyAlignment="1" applyProtection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2" applyFont="1" applyBorder="1" applyAlignment="1" applyProtection="1">
      <alignment wrapText="1"/>
    </xf>
    <xf numFmtId="0" fontId="4" fillId="0" borderId="1" xfId="0" applyFont="1" applyBorder="1" applyAlignment="1">
      <alignment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2" applyFont="1" applyFill="1" applyBorder="1" applyAlignment="1" applyProtection="1">
      <alignment wrapText="1"/>
    </xf>
    <xf numFmtId="0" fontId="4" fillId="0" borderId="1" xfId="0" applyFont="1" applyFill="1" applyBorder="1" applyAlignment="1">
      <alignment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44" fontId="4" fillId="0" borderId="1" xfId="1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44" fontId="4" fillId="0" borderId="1" xfId="1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44" fontId="4" fillId="2" borderId="1" xfId="1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left" vertical="center" wrapText="1"/>
    </xf>
    <xf numFmtId="164" fontId="4" fillId="0" borderId="1" xfId="0" applyNumberFormat="1" applyFont="1" applyFill="1" applyBorder="1" applyAlignment="1">
      <alignment horizontal="left" vertical="center"/>
    </xf>
    <xf numFmtId="0" fontId="4" fillId="0" borderId="1" xfId="0" applyFont="1" applyBorder="1"/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vertical="center"/>
    </xf>
    <xf numFmtId="44" fontId="4" fillId="0" borderId="1" xfId="1" applyFont="1" applyBorder="1"/>
    <xf numFmtId="44" fontId="4" fillId="0" borderId="1" xfId="1" applyFont="1" applyBorder="1" applyAlignment="1">
      <alignment vertical="center"/>
    </xf>
    <xf numFmtId="44" fontId="4" fillId="0" borderId="1" xfId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/>
    </xf>
    <xf numFmtId="44" fontId="4" fillId="0" borderId="1" xfId="1" applyFont="1" applyFill="1" applyBorder="1"/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left"/>
    </xf>
    <xf numFmtId="0" fontId="5" fillId="0" borderId="1" xfId="2" applyFont="1" applyFill="1" applyBorder="1" applyAlignment="1" applyProtection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4" fillId="0" borderId="0" xfId="0" applyFont="1" applyBorder="1"/>
    <xf numFmtId="0" fontId="6" fillId="0" borderId="1" xfId="0" applyFont="1" applyBorder="1"/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15" fontId="4" fillId="0" borderId="1" xfId="0" applyNumberFormat="1" applyFont="1" applyBorder="1" applyAlignment="1">
      <alignment horizontal="center" wrapText="1"/>
    </xf>
    <xf numFmtId="44" fontId="4" fillId="0" borderId="1" xfId="1" applyFont="1" applyBorder="1" applyAlignment="1">
      <alignment horizontal="center"/>
    </xf>
    <xf numFmtId="0" fontId="6" fillId="0" borderId="1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top"/>
    </xf>
    <xf numFmtId="0" fontId="8" fillId="0" borderId="0" xfId="0" applyFont="1" applyBorder="1" applyAlignment="1">
      <alignment horizontal="center"/>
    </xf>
    <xf numFmtId="0" fontId="4" fillId="2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4" fontId="4" fillId="0" borderId="1" xfId="0" applyNumberFormat="1" applyFont="1" applyFill="1" applyBorder="1" applyAlignment="1">
      <alignment horizontal="center" vertical="center"/>
    </xf>
  </cellXfs>
  <cellStyles count="3">
    <cellStyle name="Collegamento ipertestuale" xfId="2" builtinId="8"/>
    <cellStyle name="Normale" xfId="0" builtinId="0"/>
    <cellStyle name="Valuta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smartcig.avcp.it/SmartCig/listaComunicazioniTable.action?d-1378499-p=2" TargetMode="External"/><Relationship Id="rId7" Type="http://schemas.openxmlformats.org/officeDocument/2006/relationships/image" Target="../media/image5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4.png"/><Relationship Id="rId5" Type="http://schemas.openxmlformats.org/officeDocument/2006/relationships/hyperlink" Target="https://smartcig.avcp.it/SmartCig/listaComunicazioniTable.action?d-1378499-p=17" TargetMode="External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382</xdr:row>
      <xdr:rowOff>0</xdr:rowOff>
    </xdr:from>
    <xdr:to>
      <xdr:col>0</xdr:col>
      <xdr:colOff>123825</xdr:colOff>
      <xdr:row>382</xdr:row>
      <xdr:rowOff>114300</xdr:rowOff>
    </xdr:to>
    <xdr:pic>
      <xdr:nvPicPr>
        <xdr:cNvPr id="2" name="Picture 1" descr="https://smartcig.avcp.it/SmartCig/img/inizio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72009000"/>
          <a:ext cx="12382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382</xdr:row>
      <xdr:rowOff>0</xdr:rowOff>
    </xdr:from>
    <xdr:to>
      <xdr:col>0</xdr:col>
      <xdr:colOff>123825</xdr:colOff>
      <xdr:row>382</xdr:row>
      <xdr:rowOff>114300</xdr:rowOff>
    </xdr:to>
    <xdr:pic>
      <xdr:nvPicPr>
        <xdr:cNvPr id="3" name="Picture 2" descr="https://smartcig.avcp.it/SmartCig/img/indietro.gif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72009000"/>
          <a:ext cx="12382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382</xdr:row>
      <xdr:rowOff>0</xdr:rowOff>
    </xdr:from>
    <xdr:to>
      <xdr:col>0</xdr:col>
      <xdr:colOff>123825</xdr:colOff>
      <xdr:row>382</xdr:row>
      <xdr:rowOff>114300</xdr:rowOff>
    </xdr:to>
    <xdr:pic>
      <xdr:nvPicPr>
        <xdr:cNvPr id="4" name="Picture 3" descr="https://smartcig.avcp.it/SmartCig/img/avanti.gif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0" y="72009000"/>
          <a:ext cx="12382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382</xdr:row>
      <xdr:rowOff>0</xdr:rowOff>
    </xdr:from>
    <xdr:to>
      <xdr:col>0</xdr:col>
      <xdr:colOff>123825</xdr:colOff>
      <xdr:row>382</xdr:row>
      <xdr:rowOff>114300</xdr:rowOff>
    </xdr:to>
    <xdr:pic>
      <xdr:nvPicPr>
        <xdr:cNvPr id="5" name="Picture 4" descr="https://smartcig.avcp.it/SmartCig/img/fine.gif">
          <a:hlinkClick xmlns:r="http://schemas.openxmlformats.org/officeDocument/2006/relationships" r:id="rId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0" y="72009000"/>
          <a:ext cx="12382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382</xdr:row>
      <xdr:rowOff>0</xdr:rowOff>
    </xdr:from>
    <xdr:to>
      <xdr:col>0</xdr:col>
      <xdr:colOff>123825</xdr:colOff>
      <xdr:row>382</xdr:row>
      <xdr:rowOff>114300</xdr:rowOff>
    </xdr:to>
    <xdr:pic>
      <xdr:nvPicPr>
        <xdr:cNvPr id="6" name="Picture 1" descr="https://smartcig.avcp.it/SmartCig/img/inizio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72009000"/>
          <a:ext cx="12382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382</xdr:row>
      <xdr:rowOff>0</xdr:rowOff>
    </xdr:from>
    <xdr:to>
      <xdr:col>0</xdr:col>
      <xdr:colOff>123825</xdr:colOff>
      <xdr:row>382</xdr:row>
      <xdr:rowOff>114300</xdr:rowOff>
    </xdr:to>
    <xdr:pic>
      <xdr:nvPicPr>
        <xdr:cNvPr id="7" name="Picture 2" descr="https://smartcig.avcp.it/SmartCig/img/indietro.gif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72009000"/>
          <a:ext cx="12382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382</xdr:row>
      <xdr:rowOff>0</xdr:rowOff>
    </xdr:from>
    <xdr:to>
      <xdr:col>0</xdr:col>
      <xdr:colOff>123825</xdr:colOff>
      <xdr:row>382</xdr:row>
      <xdr:rowOff>114300</xdr:rowOff>
    </xdr:to>
    <xdr:pic>
      <xdr:nvPicPr>
        <xdr:cNvPr id="8" name="Picture 3" descr="https://smartcig.avcp.it/SmartCig/img/avanti.gif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0" y="72009000"/>
          <a:ext cx="12382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382</xdr:row>
      <xdr:rowOff>0</xdr:rowOff>
    </xdr:from>
    <xdr:to>
      <xdr:col>0</xdr:col>
      <xdr:colOff>123825</xdr:colOff>
      <xdr:row>382</xdr:row>
      <xdr:rowOff>114300</xdr:rowOff>
    </xdr:to>
    <xdr:pic>
      <xdr:nvPicPr>
        <xdr:cNvPr id="9" name="Picture 4" descr="https://smartcig.avcp.it/SmartCig/img/fine.gif">
          <a:hlinkClick xmlns:r="http://schemas.openxmlformats.org/officeDocument/2006/relationships" r:id="rId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0" y="72009000"/>
          <a:ext cx="12382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382</xdr:row>
      <xdr:rowOff>0</xdr:rowOff>
    </xdr:from>
    <xdr:to>
      <xdr:col>0</xdr:col>
      <xdr:colOff>123825</xdr:colOff>
      <xdr:row>382</xdr:row>
      <xdr:rowOff>114300</xdr:rowOff>
    </xdr:to>
    <xdr:pic>
      <xdr:nvPicPr>
        <xdr:cNvPr id="10" name="Picture 1" descr="https://smartcig.avcp.it/SmartCig/img/inizio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72009000"/>
          <a:ext cx="12382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382</xdr:row>
      <xdr:rowOff>0</xdr:rowOff>
    </xdr:from>
    <xdr:to>
      <xdr:col>0</xdr:col>
      <xdr:colOff>123825</xdr:colOff>
      <xdr:row>382</xdr:row>
      <xdr:rowOff>114300</xdr:rowOff>
    </xdr:to>
    <xdr:pic>
      <xdr:nvPicPr>
        <xdr:cNvPr id="11" name="Picture 2" descr="https://smartcig.avcp.it/SmartCig/img/indietro.gif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72009000"/>
          <a:ext cx="12382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382</xdr:row>
      <xdr:rowOff>0</xdr:rowOff>
    </xdr:from>
    <xdr:to>
      <xdr:col>0</xdr:col>
      <xdr:colOff>123825</xdr:colOff>
      <xdr:row>382</xdr:row>
      <xdr:rowOff>114300</xdr:rowOff>
    </xdr:to>
    <xdr:pic>
      <xdr:nvPicPr>
        <xdr:cNvPr id="12" name="Picture 3" descr="https://smartcig.avcp.it/SmartCig/img/avanti.gif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0" y="72009000"/>
          <a:ext cx="12382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382</xdr:row>
      <xdr:rowOff>0</xdr:rowOff>
    </xdr:from>
    <xdr:to>
      <xdr:col>0</xdr:col>
      <xdr:colOff>123825</xdr:colOff>
      <xdr:row>382</xdr:row>
      <xdr:rowOff>114300</xdr:rowOff>
    </xdr:to>
    <xdr:pic>
      <xdr:nvPicPr>
        <xdr:cNvPr id="13" name="Picture 4" descr="https://smartcig.avcp.it/SmartCig/img/fine.gif">
          <a:hlinkClick xmlns:r="http://schemas.openxmlformats.org/officeDocument/2006/relationships" r:id="rId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0" y="72009000"/>
          <a:ext cx="12382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219075</xdr:colOff>
      <xdr:row>0</xdr:row>
      <xdr:rowOff>38100</xdr:rowOff>
    </xdr:from>
    <xdr:to>
      <xdr:col>6</xdr:col>
      <xdr:colOff>161925</xdr:colOff>
      <xdr:row>0</xdr:row>
      <xdr:rowOff>609600</xdr:rowOff>
    </xdr:to>
    <xdr:pic>
      <xdr:nvPicPr>
        <xdr:cNvPr id="1025" name="Immagine 1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lum contrast="-12000"/>
          <a:grayscl/>
          <a:biLevel thresh="50000"/>
        </a:blip>
        <a:srcRect/>
        <a:stretch>
          <a:fillRect/>
        </a:stretch>
      </xdr:blipFill>
      <xdr:spPr bwMode="auto">
        <a:xfrm>
          <a:off x="4286250" y="38100"/>
          <a:ext cx="5524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smartcig.avcp.it/SmartCig/preparaDettaglioComunicazioneOS.action?codDettaglioCarnet=13556738" TargetMode="External"/><Relationship Id="rId299" Type="http://schemas.openxmlformats.org/officeDocument/2006/relationships/hyperlink" Target="https://smartcig.avcp.it/SmartCig/preparaDettaglioComunicazioneOS.action?codDettaglioCarnet=13714685" TargetMode="External"/><Relationship Id="rId21" Type="http://schemas.openxmlformats.org/officeDocument/2006/relationships/hyperlink" Target="https://smartcig.avcp.it/SmartCig/preparaDettaglioComunicazioneOS.action?codDettaglioCarnet=13276436" TargetMode="External"/><Relationship Id="rId63" Type="http://schemas.openxmlformats.org/officeDocument/2006/relationships/hyperlink" Target="https://smartcig.avcp.it/SmartCig/preparaDettaglioComunicazioneOS.action?codDettaglioCarnet=8619771" TargetMode="External"/><Relationship Id="rId159" Type="http://schemas.openxmlformats.org/officeDocument/2006/relationships/hyperlink" Target="https://smartcig.avcp.it/SmartCig/preparaDettaglioComunicazioneOS.action?codDettaglioCarnet=11642629" TargetMode="External"/><Relationship Id="rId324" Type="http://schemas.openxmlformats.org/officeDocument/2006/relationships/hyperlink" Target="https://smartcig.avcp.it/SmartCig/preparaDettaglioComunicazioneOS.action?codDettaglioCarnet=11703349" TargetMode="External"/><Relationship Id="rId366" Type="http://schemas.openxmlformats.org/officeDocument/2006/relationships/hyperlink" Target="https://smartcig.avcp.it/SmartCig/preparaDettaglioComunicazioneOS.action?codDettaglioCarnet=7887826" TargetMode="External"/><Relationship Id="rId170" Type="http://schemas.openxmlformats.org/officeDocument/2006/relationships/hyperlink" Target="https://smartcig.avcp.it/SmartCig/preparaDettaglioComunicazioneOS.action?codDettaglioCarnet=11007636" TargetMode="External"/><Relationship Id="rId226" Type="http://schemas.openxmlformats.org/officeDocument/2006/relationships/hyperlink" Target="https://smartcig.avcp.it/SmartCig/preparaDettaglioComunicazioneOS.action?codDettaglioCarnet=8583680" TargetMode="External"/><Relationship Id="rId268" Type="http://schemas.openxmlformats.org/officeDocument/2006/relationships/hyperlink" Target="https://smartcig.avcp.it/SmartCig/preparaDettaglioComunicazioneOS.action?codDettaglioCarnet=8243262" TargetMode="External"/><Relationship Id="rId32" Type="http://schemas.openxmlformats.org/officeDocument/2006/relationships/hyperlink" Target="https://smartcig.avcp.it/SmartCig/preparaDettaglioComunicazioneOS.action?codDettaglioCarnet=13195263" TargetMode="External"/><Relationship Id="rId74" Type="http://schemas.openxmlformats.org/officeDocument/2006/relationships/hyperlink" Target="https://smartcig.avcp.it/SmartCig/preparaDettaglioComunicazioneOS.action?codDettaglioCarnet=7930070" TargetMode="External"/><Relationship Id="rId128" Type="http://schemas.openxmlformats.org/officeDocument/2006/relationships/hyperlink" Target="https://smartcig.avcp.it/SmartCig/preparaDettaglioComunicazioneOS.action?codDettaglioCarnet=13189656" TargetMode="External"/><Relationship Id="rId335" Type="http://schemas.openxmlformats.org/officeDocument/2006/relationships/hyperlink" Target="https://smartcig.avcp.it/SmartCig/preparaDettaglioComunicazioneOS.action?codDettaglioCarnet=10722351" TargetMode="External"/><Relationship Id="rId5" Type="http://schemas.openxmlformats.org/officeDocument/2006/relationships/hyperlink" Target="https://smartcig.avcp.it/SmartCig/preparaDettaglioComunicazioneOS.action?codDettaglioCarnet=13544244" TargetMode="External"/><Relationship Id="rId181" Type="http://schemas.openxmlformats.org/officeDocument/2006/relationships/hyperlink" Target="https://smartcig.avcp.it/SmartCig/preparaDettaglioComunicazioneOS.action?codDettaglioCarnet=10208663" TargetMode="External"/><Relationship Id="rId237" Type="http://schemas.openxmlformats.org/officeDocument/2006/relationships/hyperlink" Target="https://smartcig.avcp.it/SmartCig/preparaDettaglioComunicazioneOS.action?codDettaglioCarnet=11225369" TargetMode="External"/><Relationship Id="rId279" Type="http://schemas.openxmlformats.org/officeDocument/2006/relationships/hyperlink" Target="https://smartcig.avcp.it/SmartCig/preparaDettaglioComunicazioneOS.action?codDettaglioCarnet=11005692" TargetMode="External"/><Relationship Id="rId43" Type="http://schemas.openxmlformats.org/officeDocument/2006/relationships/hyperlink" Target="https://smartcig.avcp.it/SmartCig/preparaDettaglioComunicazioneOS.action?codDettaglioCarnet=12034755" TargetMode="External"/><Relationship Id="rId139" Type="http://schemas.openxmlformats.org/officeDocument/2006/relationships/hyperlink" Target="https://smartcig.avcp.it/SmartCig/preparaDettaglioComunicazioneOS.action?codDettaglioCarnet=12181578" TargetMode="External"/><Relationship Id="rId290" Type="http://schemas.openxmlformats.org/officeDocument/2006/relationships/hyperlink" Target="https://smartcig.avcp.it/SmartCig/preparaDettaglioComunicazioneOS.action?codDettaglioCarnet=8999166" TargetMode="External"/><Relationship Id="rId304" Type="http://schemas.openxmlformats.org/officeDocument/2006/relationships/hyperlink" Target="https://smartcig.avcp.it/SmartCig/preparaDettaglioComunicazioneOS.action?codDettaglioCarnet=13557737" TargetMode="External"/><Relationship Id="rId346" Type="http://schemas.openxmlformats.org/officeDocument/2006/relationships/hyperlink" Target="https://smartcig.avcp.it/SmartCig/preparaDettaglioComunicazioneOS.action?codDettaglioCarnet=9815010" TargetMode="External"/><Relationship Id="rId85" Type="http://schemas.openxmlformats.org/officeDocument/2006/relationships/hyperlink" Target="https://smartcig.avcp.it/SmartCig/preparaDettaglioComunicazioneOS.action?codDettaglioCarnet=11371445" TargetMode="External"/><Relationship Id="rId150" Type="http://schemas.openxmlformats.org/officeDocument/2006/relationships/hyperlink" Target="https://smartcig.avcp.it/SmartCig/preparaDettaglioComunicazioneOS.action?codDettaglioCarnet=11843393" TargetMode="External"/><Relationship Id="rId192" Type="http://schemas.openxmlformats.org/officeDocument/2006/relationships/hyperlink" Target="https://smartcig.avcp.it/SmartCig/preparaDettaglioComunicazioneOS.action?codDettaglioCarnet=9734690" TargetMode="External"/><Relationship Id="rId206" Type="http://schemas.openxmlformats.org/officeDocument/2006/relationships/hyperlink" Target="https://smartcig.avcp.it/SmartCig/preparaDettaglioComunicazioneOS.action?codDettaglioCarnet=9281828" TargetMode="External"/><Relationship Id="rId248" Type="http://schemas.openxmlformats.org/officeDocument/2006/relationships/hyperlink" Target="https://smartcig.avcp.it/SmartCig/preparaDettaglioComunicazioneOS.action?codDettaglioCarnet=12717824" TargetMode="External"/><Relationship Id="rId12" Type="http://schemas.openxmlformats.org/officeDocument/2006/relationships/hyperlink" Target="https://smartcig.avcp.it/SmartCig/preparaDettaglioComunicazioneOS.action?codDettaglioCarnet=13363837" TargetMode="External"/><Relationship Id="rId108" Type="http://schemas.openxmlformats.org/officeDocument/2006/relationships/hyperlink" Target="https://smartcig.avcp.it/SmartCig/preparaDettaglioComunicazioneOS.action?codDettaglioCarnet=13697474" TargetMode="External"/><Relationship Id="rId315" Type="http://schemas.openxmlformats.org/officeDocument/2006/relationships/hyperlink" Target="https://smartcig.avcp.it/SmartCig/preparaDettaglioComunicazioneOS.action?codDettaglioCarnet=12261386" TargetMode="External"/><Relationship Id="rId357" Type="http://schemas.openxmlformats.org/officeDocument/2006/relationships/hyperlink" Target="https://smartcig.avcp.it/SmartCig/preparaDettaglioComunicazioneOS.action?codDettaglioCarnet=8323156" TargetMode="External"/><Relationship Id="rId54" Type="http://schemas.openxmlformats.org/officeDocument/2006/relationships/hyperlink" Target="https://smartcig.avcp.it/SmartCig/preparaDettaglioComunicazioneOS.action?codDettaglioCarnet=10262081" TargetMode="External"/><Relationship Id="rId96" Type="http://schemas.openxmlformats.org/officeDocument/2006/relationships/hyperlink" Target="https://smartcig.avcp.it/SmartCig/preparaDettaglioComunicazioneOS.action?codDettaglioCarnet=10573758" TargetMode="External"/><Relationship Id="rId161" Type="http://schemas.openxmlformats.org/officeDocument/2006/relationships/hyperlink" Target="https://smartcig.avcp.it/SmartCig/preparaDettaglioComunicazioneOS.action?codDettaglioCarnet=11642487" TargetMode="External"/><Relationship Id="rId217" Type="http://schemas.openxmlformats.org/officeDocument/2006/relationships/hyperlink" Target="https://smartcig.avcp.it/SmartCig/preparaDettaglioComunicazioneOS.action?codDettaglioCarnet=8980532" TargetMode="External"/><Relationship Id="rId259" Type="http://schemas.openxmlformats.org/officeDocument/2006/relationships/hyperlink" Target="https://smartcig.avcp.it/SmartCig/preparaDettaglioComunicazioneOS.action?codDettaglioCarnet=9737671" TargetMode="External"/><Relationship Id="rId23" Type="http://schemas.openxmlformats.org/officeDocument/2006/relationships/hyperlink" Target="https://smartcig.avcp.it/SmartCig/preparaDettaglioComunicazioneOS.action?codDettaglioCarnet=13276248" TargetMode="External"/><Relationship Id="rId119" Type="http://schemas.openxmlformats.org/officeDocument/2006/relationships/hyperlink" Target="https://smartcig.avcp.it/SmartCig/preparaDettaglioComunicazioneOS.action?codDettaglioCarnet=13495319" TargetMode="External"/><Relationship Id="rId270" Type="http://schemas.openxmlformats.org/officeDocument/2006/relationships/hyperlink" Target="https://smartcig.avcp.it/SmartCig/preparaDettaglioComunicazioneOS.action?codDettaglioCarnet=8293674" TargetMode="External"/><Relationship Id="rId326" Type="http://schemas.openxmlformats.org/officeDocument/2006/relationships/hyperlink" Target="https://smartcig.avcp.it/SmartCig/preparaDettaglioComunicazioneOS.action?codDettaglioCarnet=11203005" TargetMode="External"/><Relationship Id="rId65" Type="http://schemas.openxmlformats.org/officeDocument/2006/relationships/hyperlink" Target="https://smartcig.avcp.it/SmartCig/preparaDettaglioComunicazioneOS.action?codDettaglioCarnet=8109890" TargetMode="External"/><Relationship Id="rId130" Type="http://schemas.openxmlformats.org/officeDocument/2006/relationships/hyperlink" Target="https://smartcig.avcp.it/SmartCig/preparaDettaglioComunicazioneOS.action?codDettaglioCarnet=13116288" TargetMode="External"/><Relationship Id="rId368" Type="http://schemas.openxmlformats.org/officeDocument/2006/relationships/printerSettings" Target="../printerSettings/printerSettings1.bin"/><Relationship Id="rId172" Type="http://schemas.openxmlformats.org/officeDocument/2006/relationships/hyperlink" Target="https://smartcig.avcp.it/SmartCig/preparaDettaglioComunicazioneOS.action?codDettaglioCarnet=11007405" TargetMode="External"/><Relationship Id="rId228" Type="http://schemas.openxmlformats.org/officeDocument/2006/relationships/hyperlink" Target="https://smartcig.avcp.it/SmartCig/preparaDettaglioComunicazioneOS.action?codDettaglioCarnet=7977257" TargetMode="External"/><Relationship Id="rId281" Type="http://schemas.openxmlformats.org/officeDocument/2006/relationships/hyperlink" Target="https://smartcig.avcp.it/SmartCig/preparaDettaglioComunicazioneOS.action?codDettaglioCarnet=10542625" TargetMode="External"/><Relationship Id="rId337" Type="http://schemas.openxmlformats.org/officeDocument/2006/relationships/hyperlink" Target="https://smartcig.avcp.it/SmartCig/preparaDettaglioComunicazioneOS.action?codDettaglioCarnet=10297953" TargetMode="External"/><Relationship Id="rId34" Type="http://schemas.openxmlformats.org/officeDocument/2006/relationships/hyperlink" Target="https://smartcig.avcp.it/SmartCig/preparaDettaglioComunicazioneOS.action?codDettaglioCarnet=13143069" TargetMode="External"/><Relationship Id="rId76" Type="http://schemas.openxmlformats.org/officeDocument/2006/relationships/hyperlink" Target="https://smartcig.avcp.it/SmartCig/preparaDettaglioComunicazioneOS.action?codDettaglioCarnet=7913481" TargetMode="External"/><Relationship Id="rId141" Type="http://schemas.openxmlformats.org/officeDocument/2006/relationships/hyperlink" Target="https://smartcig.avcp.it/SmartCig/preparaDettaglioComunicazioneOS.action?codDettaglioCarnet=12181334" TargetMode="External"/><Relationship Id="rId7" Type="http://schemas.openxmlformats.org/officeDocument/2006/relationships/hyperlink" Target="https://smartcig.avcp.it/SmartCig/preparaDettaglioComunicazioneOS.action?codDettaglioCarnet=13510186" TargetMode="External"/><Relationship Id="rId183" Type="http://schemas.openxmlformats.org/officeDocument/2006/relationships/hyperlink" Target="https://smartcig.avcp.it/SmartCig/preparaDettaglioComunicazioneOS.action?codDettaglioCarnet=9986238" TargetMode="External"/><Relationship Id="rId239" Type="http://schemas.openxmlformats.org/officeDocument/2006/relationships/hyperlink" Target="https://smartcig.avcp.it/SmartCig/preparaDettaglioComunicazioneOS.action?codDettaglioCarnet=9129664" TargetMode="External"/><Relationship Id="rId250" Type="http://schemas.openxmlformats.org/officeDocument/2006/relationships/hyperlink" Target="https://smartcig.avcp.it/SmartCig/preparaDettaglioComunicazioneOS.action?codDettaglioCarnet=12173905" TargetMode="External"/><Relationship Id="rId292" Type="http://schemas.openxmlformats.org/officeDocument/2006/relationships/hyperlink" Target="https://smartcig.avcp.it/SmartCig/preparaDettaglioComunicazioneOS.action?codDettaglioCarnet=8683624" TargetMode="External"/><Relationship Id="rId306" Type="http://schemas.openxmlformats.org/officeDocument/2006/relationships/hyperlink" Target="https://smartcig.avcp.it/SmartCig/preparaDettaglioComunicazioneOS.action?codDettaglioCarnet=13497039" TargetMode="External"/><Relationship Id="rId45" Type="http://schemas.openxmlformats.org/officeDocument/2006/relationships/hyperlink" Target="https://smartcig.avcp.it/SmartCig/preparaDettaglioComunicazioneOS.action?codDettaglioCarnet=11884100" TargetMode="External"/><Relationship Id="rId87" Type="http://schemas.openxmlformats.org/officeDocument/2006/relationships/hyperlink" Target="https://smartcig.avcp.it/SmartCig/preparaDettaglioComunicazioneOS.action?codDettaglioCarnet=8063313" TargetMode="External"/><Relationship Id="rId110" Type="http://schemas.openxmlformats.org/officeDocument/2006/relationships/hyperlink" Target="https://smartcig.avcp.it/SmartCig/preparaDettaglioComunicazioneOS.action?codDettaglioCarnet=13649594" TargetMode="External"/><Relationship Id="rId348" Type="http://schemas.openxmlformats.org/officeDocument/2006/relationships/hyperlink" Target="https://smartcig.avcp.it/SmartCig/preparaDettaglioComunicazioneOS.action?codDettaglioCarnet=9605227" TargetMode="External"/><Relationship Id="rId152" Type="http://schemas.openxmlformats.org/officeDocument/2006/relationships/hyperlink" Target="https://smartcig.avcp.it/SmartCig/preparaDettaglioComunicazioneOS.action?codDettaglioCarnet=11706386" TargetMode="External"/><Relationship Id="rId194" Type="http://schemas.openxmlformats.org/officeDocument/2006/relationships/hyperlink" Target="https://smartcig.avcp.it/SmartCig/preparaDettaglioComunicazioneOS.action?codDettaglioCarnet=9577829" TargetMode="External"/><Relationship Id="rId208" Type="http://schemas.openxmlformats.org/officeDocument/2006/relationships/hyperlink" Target="https://smartcig.avcp.it/SmartCig/preparaDettaglioComunicazioneOS.action?codDettaglioCarnet=9260486" TargetMode="External"/><Relationship Id="rId261" Type="http://schemas.openxmlformats.org/officeDocument/2006/relationships/hyperlink" Target="https://smartcig.avcp.it/SmartCig/preparaDettaglioComunicazioneOS.action?codDettaglioCarnet=10167206" TargetMode="External"/><Relationship Id="rId14" Type="http://schemas.openxmlformats.org/officeDocument/2006/relationships/hyperlink" Target="https://smartcig.avcp.it/SmartCig/preparaDettaglioComunicazioneOS.action?codDettaglioCarnet=13363702" TargetMode="External"/><Relationship Id="rId56" Type="http://schemas.openxmlformats.org/officeDocument/2006/relationships/hyperlink" Target="https://smartcig.avcp.it/SmartCig/preparaDettaglioComunicazioneOS.action?codDettaglioCarnet=9924845" TargetMode="External"/><Relationship Id="rId317" Type="http://schemas.openxmlformats.org/officeDocument/2006/relationships/hyperlink" Target="https://smartcig.avcp.it/SmartCig/preparaDettaglioComunicazioneOS.action?codDettaglioCarnet=12261272" TargetMode="External"/><Relationship Id="rId359" Type="http://schemas.openxmlformats.org/officeDocument/2006/relationships/hyperlink" Target="https://smartcig.avcp.it/SmartCig/preparaDettaglioComunicazioneOS.action?codDettaglioCarnet=8322799" TargetMode="External"/><Relationship Id="rId98" Type="http://schemas.openxmlformats.org/officeDocument/2006/relationships/hyperlink" Target="https://smartcig.avcp.it/SmartCig/preparaDettaglioComunicazioneOS.action?codDettaglioCarnet=13765871" TargetMode="External"/><Relationship Id="rId121" Type="http://schemas.openxmlformats.org/officeDocument/2006/relationships/hyperlink" Target="https://smartcig.avcp.it/SmartCig/preparaDettaglioComunicazioneOS.action?codDettaglioCarnet=13385440" TargetMode="External"/><Relationship Id="rId163" Type="http://schemas.openxmlformats.org/officeDocument/2006/relationships/hyperlink" Target="https://smartcig.avcp.it/SmartCig/preparaDettaglioComunicazioneOS.action?codDettaglioCarnet=11260962" TargetMode="External"/><Relationship Id="rId219" Type="http://schemas.openxmlformats.org/officeDocument/2006/relationships/hyperlink" Target="https://smartcig.avcp.it/SmartCig/preparaDettaglioComunicazioneOS.action?codDettaglioCarnet=8772985" TargetMode="External"/><Relationship Id="rId230" Type="http://schemas.openxmlformats.org/officeDocument/2006/relationships/hyperlink" Target="https://smartcig.avcp.it/SmartCig/preparaDettaglioComunicazioneOS.action?codDettaglioCarnet=7976786" TargetMode="External"/><Relationship Id="rId25" Type="http://schemas.openxmlformats.org/officeDocument/2006/relationships/hyperlink" Target="https://smartcig.avcp.it/SmartCig/preparaDettaglioComunicazioneOS.action?codDettaglioCarnet=13269255" TargetMode="External"/><Relationship Id="rId67" Type="http://schemas.openxmlformats.org/officeDocument/2006/relationships/hyperlink" Target="https://smartcig.avcp.it/SmartCig/preparaDettaglioComunicazioneOS.action?codDettaglioCarnet=8063822" TargetMode="External"/><Relationship Id="rId272" Type="http://schemas.openxmlformats.org/officeDocument/2006/relationships/hyperlink" Target="https://smartcig.avcp.it/SmartCig/preparaDettaglioComunicazioneOS.action?codDettaglioCarnet=8293482" TargetMode="External"/><Relationship Id="rId328" Type="http://schemas.openxmlformats.org/officeDocument/2006/relationships/hyperlink" Target="https://smartcig.avcp.it/SmartCig/preparaDettaglioComunicazioneOS.action?codDettaglioCarnet=11053648" TargetMode="External"/><Relationship Id="rId132" Type="http://schemas.openxmlformats.org/officeDocument/2006/relationships/hyperlink" Target="https://smartcig.avcp.it/SmartCig/preparaDettaglioComunicazioneOS.action?codDettaglioCarnet=13089356" TargetMode="External"/><Relationship Id="rId174" Type="http://schemas.openxmlformats.org/officeDocument/2006/relationships/hyperlink" Target="https://smartcig.avcp.it/SmartCig/preparaDettaglioComunicazioneOS.action?codDettaglioCarnet=10900733" TargetMode="External"/><Relationship Id="rId241" Type="http://schemas.openxmlformats.org/officeDocument/2006/relationships/hyperlink" Target="https://smartcig.avcp.it/SmartCig/preparaDettaglioComunicazioneOS.action?codDettaglioCarnet=8880055" TargetMode="External"/><Relationship Id="rId15" Type="http://schemas.openxmlformats.org/officeDocument/2006/relationships/hyperlink" Target="https://smartcig.avcp.it/SmartCig/preparaDettaglioComunicazioneOS.action?codDettaglioCarnet=13363569" TargetMode="External"/><Relationship Id="rId36" Type="http://schemas.openxmlformats.org/officeDocument/2006/relationships/hyperlink" Target="https://smartcig.avcp.it/SmartCig/preparaDettaglioComunicazioneOS.action?codDettaglioCarnet=13142928" TargetMode="External"/><Relationship Id="rId57" Type="http://schemas.openxmlformats.org/officeDocument/2006/relationships/hyperlink" Target="https://smartcig.avcp.it/SmartCig/preparaDettaglioComunicazioneOS.action?codDettaglioCarnet=9820167" TargetMode="External"/><Relationship Id="rId262" Type="http://schemas.openxmlformats.org/officeDocument/2006/relationships/hyperlink" Target="https://smartcig.avcp.it/SmartCig/preparaDettaglioComunicazioneOS.action?codDettaglioCarnet=10306889" TargetMode="External"/><Relationship Id="rId283" Type="http://schemas.openxmlformats.org/officeDocument/2006/relationships/hyperlink" Target="https://smartcig.avcp.it/SmartCig/preparaDettaglioComunicazioneOS.action?codDettaglioCarnet=10216155" TargetMode="External"/><Relationship Id="rId318" Type="http://schemas.openxmlformats.org/officeDocument/2006/relationships/hyperlink" Target="https://smartcig.avcp.it/SmartCig/preparaDettaglioComunicazioneOS.action?codDettaglioCarnet=12261229" TargetMode="External"/><Relationship Id="rId339" Type="http://schemas.openxmlformats.org/officeDocument/2006/relationships/hyperlink" Target="https://smartcig.avcp.it/SmartCig/preparaDettaglioComunicazioneOS.action?codDettaglioCarnet=10062967" TargetMode="External"/><Relationship Id="rId78" Type="http://schemas.openxmlformats.org/officeDocument/2006/relationships/hyperlink" Target="https://smartcig.avcp.it/SmartCig/preparaDettaglioComunicazioneOS.action?codDettaglioCarnet=7912224" TargetMode="External"/><Relationship Id="rId99" Type="http://schemas.openxmlformats.org/officeDocument/2006/relationships/hyperlink" Target="https://smartcig.avcp.it/SmartCig/preparaDettaglioComunicazioneOS.action?codDettaglioCarnet=13763607" TargetMode="External"/><Relationship Id="rId101" Type="http://schemas.openxmlformats.org/officeDocument/2006/relationships/hyperlink" Target="https://smartcig.avcp.it/SmartCig/preparaDettaglioComunicazioneOS.action?codDettaglioCarnet=13749625" TargetMode="External"/><Relationship Id="rId122" Type="http://schemas.openxmlformats.org/officeDocument/2006/relationships/hyperlink" Target="https://smartcig.avcp.it/SmartCig/preparaDettaglioComunicazioneOS.action?codDettaglioCarnet=13330950" TargetMode="External"/><Relationship Id="rId143" Type="http://schemas.openxmlformats.org/officeDocument/2006/relationships/hyperlink" Target="https://smartcig.avcp.it/SmartCig/preparaDettaglioComunicazioneOS.action?codDettaglioCarnet=12181134" TargetMode="External"/><Relationship Id="rId164" Type="http://schemas.openxmlformats.org/officeDocument/2006/relationships/hyperlink" Target="https://smartcig.avcp.it/SmartCig/preparaDettaglioComunicazioneOS.action?codDettaglioCarnet=11257897" TargetMode="External"/><Relationship Id="rId185" Type="http://schemas.openxmlformats.org/officeDocument/2006/relationships/hyperlink" Target="https://smartcig.avcp.it/SmartCig/preparaDettaglioComunicazioneOS.action?codDettaglioCarnet=9796241" TargetMode="External"/><Relationship Id="rId350" Type="http://schemas.openxmlformats.org/officeDocument/2006/relationships/hyperlink" Target="https://smartcig.avcp.it/SmartCig/preparaDettaglioComunicazioneOS.action?codDettaglioCarnet=9342466" TargetMode="External"/><Relationship Id="rId9" Type="http://schemas.openxmlformats.org/officeDocument/2006/relationships/hyperlink" Target="https://smartcig.avcp.it/SmartCig/preparaDettaglioComunicazioneOS.action?codDettaglioCarnet=13418979" TargetMode="External"/><Relationship Id="rId210" Type="http://schemas.openxmlformats.org/officeDocument/2006/relationships/hyperlink" Target="https://smartcig.avcp.it/SmartCig/preparaDettaglioComunicazioneOS.action?codDettaglioCarnet=9259683" TargetMode="External"/><Relationship Id="rId26" Type="http://schemas.openxmlformats.org/officeDocument/2006/relationships/hyperlink" Target="https://smartcig.avcp.it/SmartCig/preparaDettaglioComunicazioneOS.action?codDettaglioCarnet=13269199" TargetMode="External"/><Relationship Id="rId231" Type="http://schemas.openxmlformats.org/officeDocument/2006/relationships/hyperlink" Target="https://smartcig.avcp.it/SmartCig/preparaDettaglioComunicazioneOS.action?codDettaglioCarnet=13632141" TargetMode="External"/><Relationship Id="rId252" Type="http://schemas.openxmlformats.org/officeDocument/2006/relationships/hyperlink" Target="https://smartcig.avcp.it/SmartCig/preparaDettaglioComunicazioneOS.action?codDettaglioCarnet=13206069" TargetMode="External"/><Relationship Id="rId273" Type="http://schemas.openxmlformats.org/officeDocument/2006/relationships/hyperlink" Target="https://smartcig.avcp.it/SmartCig/preparaDettaglioComunicazioneOS.action?codDettaglioCarnet=8250456" TargetMode="External"/><Relationship Id="rId294" Type="http://schemas.openxmlformats.org/officeDocument/2006/relationships/hyperlink" Target="https://smartcig.avcp.it/SmartCig/preparaDettaglioComunicazioneOS.action?codDettaglioCarnet=8036489" TargetMode="External"/><Relationship Id="rId308" Type="http://schemas.openxmlformats.org/officeDocument/2006/relationships/hyperlink" Target="https://smartcig.avcp.it/SmartCig/preparaDettaglioComunicazioneOS.action?codDettaglioCarnet=13496901" TargetMode="External"/><Relationship Id="rId329" Type="http://schemas.openxmlformats.org/officeDocument/2006/relationships/hyperlink" Target="https://smartcig.avcp.it/SmartCig/preparaDettaglioComunicazioneOS.action?codDettaglioCarnet=11053619" TargetMode="External"/><Relationship Id="rId47" Type="http://schemas.openxmlformats.org/officeDocument/2006/relationships/hyperlink" Target="https://smartcig.avcp.it/SmartCig/preparaDettaglioComunicazioneOS.action?codDettaglioCarnet=11831196" TargetMode="External"/><Relationship Id="rId68" Type="http://schemas.openxmlformats.org/officeDocument/2006/relationships/hyperlink" Target="https://smartcig.avcp.it/SmartCig/preparaDettaglioComunicazioneOS.action?codDettaglioCarnet=8063713" TargetMode="External"/><Relationship Id="rId89" Type="http://schemas.openxmlformats.org/officeDocument/2006/relationships/hyperlink" Target="https://smartcig.avcp.it/SmartCig/preparaDettaglioComunicazioneOS.action?codDettaglioCarnet=10346579" TargetMode="External"/><Relationship Id="rId112" Type="http://schemas.openxmlformats.org/officeDocument/2006/relationships/hyperlink" Target="https://smartcig.avcp.it/SmartCig/preparaDettaglioComunicazioneOS.action?codDettaglioCarnet=13616944" TargetMode="External"/><Relationship Id="rId133" Type="http://schemas.openxmlformats.org/officeDocument/2006/relationships/hyperlink" Target="https://smartcig.avcp.it/SmartCig/preparaDettaglioComunicazioneOS.action?codDettaglioCarnet=12969323" TargetMode="External"/><Relationship Id="rId154" Type="http://schemas.openxmlformats.org/officeDocument/2006/relationships/hyperlink" Target="https://smartcig.avcp.it/SmartCig/preparaDettaglioComunicazioneOS.action?codDettaglioCarnet=11695040" TargetMode="External"/><Relationship Id="rId175" Type="http://schemas.openxmlformats.org/officeDocument/2006/relationships/hyperlink" Target="https://smartcig.avcp.it/SmartCig/preparaDettaglioComunicazioneOS.action?codDettaglioCarnet=10447655" TargetMode="External"/><Relationship Id="rId340" Type="http://schemas.openxmlformats.org/officeDocument/2006/relationships/hyperlink" Target="https://smartcig.avcp.it/SmartCig/preparaDettaglioComunicazioneOS.action?codDettaglioCarnet=10010294" TargetMode="External"/><Relationship Id="rId361" Type="http://schemas.openxmlformats.org/officeDocument/2006/relationships/hyperlink" Target="https://smartcig.avcp.it/SmartCig/preparaDettaglioComunicazioneOS.action?codDettaglioCarnet=8232773" TargetMode="External"/><Relationship Id="rId196" Type="http://schemas.openxmlformats.org/officeDocument/2006/relationships/hyperlink" Target="https://smartcig.avcp.it/SmartCig/preparaDettaglioComunicazioneOS.action?codDettaglioCarnet=9561442" TargetMode="External"/><Relationship Id="rId200" Type="http://schemas.openxmlformats.org/officeDocument/2006/relationships/hyperlink" Target="https://smartcig.avcp.it/SmartCig/preparaDettaglioComunicazioneOS.action?codDettaglioCarnet=9462378" TargetMode="External"/><Relationship Id="rId16" Type="http://schemas.openxmlformats.org/officeDocument/2006/relationships/hyperlink" Target="https://smartcig.avcp.it/SmartCig/preparaDettaglioComunicazioneOS.action?codDettaglioCarnet=13363013" TargetMode="External"/><Relationship Id="rId221" Type="http://schemas.openxmlformats.org/officeDocument/2006/relationships/hyperlink" Target="https://smartcig.avcp.it/SmartCig/preparaDettaglioComunicazioneOS.action?codDettaglioCarnet=8754527" TargetMode="External"/><Relationship Id="rId242" Type="http://schemas.openxmlformats.org/officeDocument/2006/relationships/hyperlink" Target="https://smartcig.avcp.it/SmartCig/preparaDettaglioComunicazioneOS.action?codDettaglioCarnet=8879889" TargetMode="External"/><Relationship Id="rId263" Type="http://schemas.openxmlformats.org/officeDocument/2006/relationships/hyperlink" Target="https://smartcig.avcp.it/SmartCig/preparaDettaglioComunicazioneOS.action?codDettaglioCarnet=8926582" TargetMode="External"/><Relationship Id="rId284" Type="http://schemas.openxmlformats.org/officeDocument/2006/relationships/hyperlink" Target="https://smartcig.avcp.it/SmartCig/preparaDettaglioComunicazioneOS.action?codDettaglioCarnet=9674414" TargetMode="External"/><Relationship Id="rId319" Type="http://schemas.openxmlformats.org/officeDocument/2006/relationships/hyperlink" Target="https://smartcig.avcp.it/SmartCig/preparaDettaglioComunicazioneOS.action?codDettaglioCarnet=12261170" TargetMode="External"/><Relationship Id="rId37" Type="http://schemas.openxmlformats.org/officeDocument/2006/relationships/hyperlink" Target="https://smartcig.avcp.it/SmartCig/preparaDettaglioComunicazioneOS.action?codDettaglioCarnet=13049834" TargetMode="External"/><Relationship Id="rId58" Type="http://schemas.openxmlformats.org/officeDocument/2006/relationships/hyperlink" Target="https://smartcig.avcp.it/SmartCig/preparaDettaglioComunicazioneOS.action?codDettaglioCarnet=9462244" TargetMode="External"/><Relationship Id="rId79" Type="http://schemas.openxmlformats.org/officeDocument/2006/relationships/hyperlink" Target="https://smartcig.avcp.it/SmartCig/preparaDettaglioComunicazioneOS.action?codDettaglioCarnet=7911392" TargetMode="External"/><Relationship Id="rId102" Type="http://schemas.openxmlformats.org/officeDocument/2006/relationships/hyperlink" Target="https://smartcig.avcp.it/SmartCig/preparaDettaglioComunicazioneOS.action?codDettaglioCarnet=13749555" TargetMode="External"/><Relationship Id="rId123" Type="http://schemas.openxmlformats.org/officeDocument/2006/relationships/hyperlink" Target="https://smartcig.avcp.it/SmartCig/preparaDettaglioComunicazioneOS.action?codDettaglioCarnet=13328554" TargetMode="External"/><Relationship Id="rId144" Type="http://schemas.openxmlformats.org/officeDocument/2006/relationships/hyperlink" Target="https://smartcig.avcp.it/SmartCig/preparaDettaglioComunicazioneOS.action?codDettaglioCarnet=12093059" TargetMode="External"/><Relationship Id="rId330" Type="http://schemas.openxmlformats.org/officeDocument/2006/relationships/hyperlink" Target="https://smartcig.avcp.it/SmartCig/preparaDettaglioComunicazioneOS.action?codDettaglioCarnet=11005830" TargetMode="External"/><Relationship Id="rId90" Type="http://schemas.openxmlformats.org/officeDocument/2006/relationships/hyperlink" Target="https://smartcig.avcp.it/SmartCig/preparaDettaglioComunicazioneOS.action?codDettaglioCarnet=10358965" TargetMode="External"/><Relationship Id="rId165" Type="http://schemas.openxmlformats.org/officeDocument/2006/relationships/hyperlink" Target="https://smartcig.avcp.it/SmartCig/preparaDettaglioComunicazioneOS.action?codDettaglioCarnet=11197875" TargetMode="External"/><Relationship Id="rId186" Type="http://schemas.openxmlformats.org/officeDocument/2006/relationships/hyperlink" Target="https://smartcig.avcp.it/SmartCig/preparaDettaglioComunicazioneOS.action?codDettaglioCarnet=9778161" TargetMode="External"/><Relationship Id="rId351" Type="http://schemas.openxmlformats.org/officeDocument/2006/relationships/hyperlink" Target="https://smartcig.avcp.it/SmartCig/preparaDettaglioComunicazioneOS.action?codDettaglioCarnet=9175880" TargetMode="External"/><Relationship Id="rId211" Type="http://schemas.openxmlformats.org/officeDocument/2006/relationships/hyperlink" Target="https://smartcig.avcp.it/SmartCig/preparaDettaglioComunicazioneOS.action?codDettaglioCarnet=9232260" TargetMode="External"/><Relationship Id="rId232" Type="http://schemas.openxmlformats.org/officeDocument/2006/relationships/hyperlink" Target="https://smartcig.avcp.it/SmartCig/preparaDettaglioComunicazioneOS.action?codDettaglioCarnet=13611707" TargetMode="External"/><Relationship Id="rId253" Type="http://schemas.openxmlformats.org/officeDocument/2006/relationships/hyperlink" Target="https://smartcig.avcp.it/SmartCig/preparaDettaglioComunicazioneOS.action?codDettaglioCarnet=11087207" TargetMode="External"/><Relationship Id="rId274" Type="http://schemas.openxmlformats.org/officeDocument/2006/relationships/hyperlink" Target="https://smartcig.avcp.it/SmartCig/preparaDettaglioComunicazioneOS.action?codDettaglioCarnet=8212405" TargetMode="External"/><Relationship Id="rId295" Type="http://schemas.openxmlformats.org/officeDocument/2006/relationships/hyperlink" Target="https://smartcig.avcp.it/SmartCig/preparaDettaglioComunicazioneOS.action?codDettaglioCarnet=8177385" TargetMode="External"/><Relationship Id="rId309" Type="http://schemas.openxmlformats.org/officeDocument/2006/relationships/hyperlink" Target="https://smartcig.avcp.it/SmartCig/preparaDettaglioComunicazioneOS.action?codDettaglioCarnet=12853117" TargetMode="External"/><Relationship Id="rId27" Type="http://schemas.openxmlformats.org/officeDocument/2006/relationships/hyperlink" Target="https://smartcig.avcp.it/SmartCig/preparaDettaglioComunicazioneOS.action?codDettaglioCarnet=13269118" TargetMode="External"/><Relationship Id="rId48" Type="http://schemas.openxmlformats.org/officeDocument/2006/relationships/hyperlink" Target="https://smartcig.avcp.it/SmartCig/preparaDettaglioComunicazioneOS.action?codDettaglioCarnet=11599017" TargetMode="External"/><Relationship Id="rId69" Type="http://schemas.openxmlformats.org/officeDocument/2006/relationships/hyperlink" Target="https://smartcig.avcp.it/SmartCig/preparaDettaglioComunicazioneOS.action?codDettaglioCarnet=8063659" TargetMode="External"/><Relationship Id="rId113" Type="http://schemas.openxmlformats.org/officeDocument/2006/relationships/hyperlink" Target="https://smartcig.avcp.it/SmartCig/preparaDettaglioComunicazioneOS.action?codDettaglioCarnet=13613950" TargetMode="External"/><Relationship Id="rId134" Type="http://schemas.openxmlformats.org/officeDocument/2006/relationships/hyperlink" Target="https://smartcig.avcp.it/SmartCig/preparaDettaglioComunicazioneOS.action?codDettaglioCarnet=12968919" TargetMode="External"/><Relationship Id="rId320" Type="http://schemas.openxmlformats.org/officeDocument/2006/relationships/hyperlink" Target="https://smartcig.avcp.it/SmartCig/preparaDettaglioComunicazioneOS.action?codDettaglioCarnet=11956184" TargetMode="External"/><Relationship Id="rId80" Type="http://schemas.openxmlformats.org/officeDocument/2006/relationships/hyperlink" Target="https://smartcig.avcp.it/SmartCig/preparaDettaglioComunicazioneOS.action?codDettaglioCarnet=7911304" TargetMode="External"/><Relationship Id="rId155" Type="http://schemas.openxmlformats.org/officeDocument/2006/relationships/hyperlink" Target="https://smartcig.avcp.it/SmartCig/preparaDettaglioComunicazioneOS.action?codDettaglioCarnet=11691075" TargetMode="External"/><Relationship Id="rId176" Type="http://schemas.openxmlformats.org/officeDocument/2006/relationships/hyperlink" Target="https://smartcig.avcp.it/SmartCig/preparaDettaglioComunicazioneOS.action?codDettaglioCarnet=10443884" TargetMode="External"/><Relationship Id="rId197" Type="http://schemas.openxmlformats.org/officeDocument/2006/relationships/hyperlink" Target="https://smartcig.avcp.it/SmartCig/preparaDettaglioComunicazioneOS.action?codDettaglioCarnet=9519610" TargetMode="External"/><Relationship Id="rId341" Type="http://schemas.openxmlformats.org/officeDocument/2006/relationships/hyperlink" Target="https://smartcig.avcp.it/SmartCig/preparaDettaglioComunicazioneOS.action?codDettaglioCarnet=10009142" TargetMode="External"/><Relationship Id="rId362" Type="http://schemas.openxmlformats.org/officeDocument/2006/relationships/hyperlink" Target="https://smartcig.avcp.it/SmartCig/preparaDettaglioComunicazioneOS.action?codDettaglioCarnet=8232567" TargetMode="External"/><Relationship Id="rId201" Type="http://schemas.openxmlformats.org/officeDocument/2006/relationships/hyperlink" Target="https://smartcig.avcp.it/SmartCig/preparaDettaglioComunicazioneOS.action?codDettaglioCarnet=9462249" TargetMode="External"/><Relationship Id="rId222" Type="http://schemas.openxmlformats.org/officeDocument/2006/relationships/hyperlink" Target="https://smartcig.avcp.it/SmartCig/preparaDettaglioComunicazioneOS.action?codDettaglioCarnet=8754476" TargetMode="External"/><Relationship Id="rId243" Type="http://schemas.openxmlformats.org/officeDocument/2006/relationships/hyperlink" Target="https://smartcig.avcp.it/SmartCig/preparaDettaglioComunicazioneOS.action?codDettaglioCarnet=8455998" TargetMode="External"/><Relationship Id="rId264" Type="http://schemas.openxmlformats.org/officeDocument/2006/relationships/hyperlink" Target="https://smartcig.avcp.it/SmartCig/preparaDettaglioComunicazioneOS.action?codDettaglioCarnet=9707942" TargetMode="External"/><Relationship Id="rId285" Type="http://schemas.openxmlformats.org/officeDocument/2006/relationships/hyperlink" Target="https://smartcig.avcp.it/SmartCig/preparaDettaglioComunicazioneOS.action?codDettaglioCarnet=9342466" TargetMode="External"/><Relationship Id="rId17" Type="http://schemas.openxmlformats.org/officeDocument/2006/relationships/hyperlink" Target="https://smartcig.avcp.it/SmartCig/preparaDettaglioComunicazioneOS.action?codDettaglioCarnet=13333109" TargetMode="External"/><Relationship Id="rId38" Type="http://schemas.openxmlformats.org/officeDocument/2006/relationships/hyperlink" Target="https://smartcig.avcp.it/SmartCig/preparaDettaglioComunicazioneOS.action?codDettaglioCarnet=13049776" TargetMode="External"/><Relationship Id="rId59" Type="http://schemas.openxmlformats.org/officeDocument/2006/relationships/hyperlink" Target="https://smartcig.avcp.it/SmartCig/preparaDettaglioComunicazioneOS.action?codDettaglioCarnet=9084641" TargetMode="External"/><Relationship Id="rId103" Type="http://schemas.openxmlformats.org/officeDocument/2006/relationships/hyperlink" Target="https://smartcig.avcp.it/SmartCig/preparaDettaglioComunicazioneOS.action?codDettaglioCarnet=13749511" TargetMode="External"/><Relationship Id="rId124" Type="http://schemas.openxmlformats.org/officeDocument/2006/relationships/hyperlink" Target="https://smartcig.avcp.it/SmartCig/preparaDettaglioComunicazioneOS.action?codDettaglioCarnet=13286668" TargetMode="External"/><Relationship Id="rId310" Type="http://schemas.openxmlformats.org/officeDocument/2006/relationships/hyperlink" Target="https://smartcig.avcp.it/SmartCig/preparaDettaglioComunicazioneOS.action?codDettaglioCarnet=12853079" TargetMode="External"/><Relationship Id="rId70" Type="http://schemas.openxmlformats.org/officeDocument/2006/relationships/hyperlink" Target="https://smartcig.avcp.it/SmartCig/preparaDettaglioComunicazioneOS.action?codDettaglioCarnet=8063605" TargetMode="External"/><Relationship Id="rId91" Type="http://schemas.openxmlformats.org/officeDocument/2006/relationships/hyperlink" Target="https://smartcig.avcp.it/SmartCig/preparaDettaglioComunicazioneOS.action?codDettaglioCarnet=10358966" TargetMode="External"/><Relationship Id="rId145" Type="http://schemas.openxmlformats.org/officeDocument/2006/relationships/hyperlink" Target="https://smartcig.avcp.it/SmartCig/preparaDettaglioComunicazioneOS.action?codDettaglioCarnet=12047426" TargetMode="External"/><Relationship Id="rId166" Type="http://schemas.openxmlformats.org/officeDocument/2006/relationships/hyperlink" Target="https://smartcig.avcp.it/SmartCig/preparaDettaglioComunicazioneOS.action?codDettaglioCarnet=11197800" TargetMode="External"/><Relationship Id="rId187" Type="http://schemas.openxmlformats.org/officeDocument/2006/relationships/hyperlink" Target="https://smartcig.avcp.it/SmartCig/preparaDettaglioComunicazioneOS.action?codDettaglioCarnet=9778082" TargetMode="External"/><Relationship Id="rId331" Type="http://schemas.openxmlformats.org/officeDocument/2006/relationships/hyperlink" Target="https://smartcig.avcp.it/SmartCig/preparaDettaglioComunicazioneOS.action?codDettaglioCarnet=10722860" TargetMode="External"/><Relationship Id="rId352" Type="http://schemas.openxmlformats.org/officeDocument/2006/relationships/hyperlink" Target="https://smartcig.avcp.it/SmartCig/preparaDettaglioComunicazioneOS.action?codDettaglioCarnet=9175373" TargetMode="External"/><Relationship Id="rId1" Type="http://schemas.openxmlformats.org/officeDocument/2006/relationships/hyperlink" Target="https://smartcig.avcp.it/SmartCig/preparaDettaglioComunicazioneOS.action?codDettaglioCarnet=13674861" TargetMode="External"/><Relationship Id="rId212" Type="http://schemas.openxmlformats.org/officeDocument/2006/relationships/hyperlink" Target="https://smartcig.avcp.it/SmartCig/preparaDettaglioComunicazioneOS.action?codDettaglioCarnet=9181595" TargetMode="External"/><Relationship Id="rId233" Type="http://schemas.openxmlformats.org/officeDocument/2006/relationships/hyperlink" Target="https://smartcig.avcp.it/SmartCig/preparaDettaglioComunicazioneOS.action?codDettaglioCarnet=13607856" TargetMode="External"/><Relationship Id="rId254" Type="http://schemas.openxmlformats.org/officeDocument/2006/relationships/hyperlink" Target="https://smartcig.avcp.it/SmartCig/preparaDettaglioComunicazioneOS.action?codDettaglioCarnet=10617945" TargetMode="External"/><Relationship Id="rId28" Type="http://schemas.openxmlformats.org/officeDocument/2006/relationships/hyperlink" Target="https://smartcig.avcp.it/SmartCig/preparaDettaglioComunicazioneOS.action?codDettaglioCarnet=13239095" TargetMode="External"/><Relationship Id="rId49" Type="http://schemas.openxmlformats.org/officeDocument/2006/relationships/hyperlink" Target="https://smartcig.avcp.it/SmartCig/preparaDettaglioComunicazioneOS.action?codDettaglioCarnet=11256271" TargetMode="External"/><Relationship Id="rId114" Type="http://schemas.openxmlformats.org/officeDocument/2006/relationships/hyperlink" Target="https://smartcig.avcp.it/SmartCig/preparaDettaglioComunicazioneOS.action?codDettaglioCarnet=13607716" TargetMode="External"/><Relationship Id="rId275" Type="http://schemas.openxmlformats.org/officeDocument/2006/relationships/hyperlink" Target="https://smartcig.avcp.it/SmartCig/preparaDettaglioComunicazioneOS.action?codDettaglioCarnet=13084436" TargetMode="External"/><Relationship Id="rId296" Type="http://schemas.openxmlformats.org/officeDocument/2006/relationships/hyperlink" Target="https://smartcig.avcp.it/SmartCig/preparaDettaglioComunicazioneOS.action?codDettaglioCarnet=13722681" TargetMode="External"/><Relationship Id="rId300" Type="http://schemas.openxmlformats.org/officeDocument/2006/relationships/hyperlink" Target="https://smartcig.avcp.it/SmartCig/preparaDettaglioComunicazioneOS.action?codDettaglioCarnet=13714583" TargetMode="External"/><Relationship Id="rId60" Type="http://schemas.openxmlformats.org/officeDocument/2006/relationships/hyperlink" Target="https://smartcig.avcp.it/SmartCig/preparaDettaglioComunicazioneOS.action?codDettaglioCarnet=8960081" TargetMode="External"/><Relationship Id="rId81" Type="http://schemas.openxmlformats.org/officeDocument/2006/relationships/hyperlink" Target="https://smartcig.avcp.it/SmartCig/preparaDettaglioComunicazioneOS.action?codDettaglioCarnet=7892422" TargetMode="External"/><Relationship Id="rId135" Type="http://schemas.openxmlformats.org/officeDocument/2006/relationships/hyperlink" Target="https://smartcig.avcp.it/SmartCig/preparaDettaglioComunicazioneOS.action?codDettaglioCarnet=12519984" TargetMode="External"/><Relationship Id="rId156" Type="http://schemas.openxmlformats.org/officeDocument/2006/relationships/hyperlink" Target="https://smartcig.avcp.it/SmartCig/preparaDettaglioComunicazioneOS.action?codDettaglioCarnet=11674201" TargetMode="External"/><Relationship Id="rId177" Type="http://schemas.openxmlformats.org/officeDocument/2006/relationships/hyperlink" Target="https://smartcig.avcp.it/SmartCig/preparaDettaglioComunicazioneOS.action?codDettaglioCarnet=10443864" TargetMode="External"/><Relationship Id="rId198" Type="http://schemas.openxmlformats.org/officeDocument/2006/relationships/hyperlink" Target="https://smartcig.avcp.it/SmartCig/preparaDettaglioComunicazioneOS.action?codDettaglioCarnet=9519272" TargetMode="External"/><Relationship Id="rId321" Type="http://schemas.openxmlformats.org/officeDocument/2006/relationships/hyperlink" Target="https://smartcig.avcp.it/SmartCig/preparaDettaglioComunicazioneOS.action?codDettaglioCarnet=11956054" TargetMode="External"/><Relationship Id="rId342" Type="http://schemas.openxmlformats.org/officeDocument/2006/relationships/hyperlink" Target="https://smartcig.avcp.it/SmartCig/preparaDettaglioComunicazioneOS.action?codDettaglioCarnet=9866880" TargetMode="External"/><Relationship Id="rId363" Type="http://schemas.openxmlformats.org/officeDocument/2006/relationships/hyperlink" Target="https://smartcig.avcp.it/SmartCig/preparaDettaglioComunicazioneOS.action?codDettaglioCarnet=8177546" TargetMode="External"/><Relationship Id="rId202" Type="http://schemas.openxmlformats.org/officeDocument/2006/relationships/hyperlink" Target="https://smartcig.avcp.it/SmartCig/preparaDettaglioComunicazioneOS.action?codDettaglioCarnet=9363111" TargetMode="External"/><Relationship Id="rId223" Type="http://schemas.openxmlformats.org/officeDocument/2006/relationships/hyperlink" Target="https://smartcig.avcp.it/SmartCig/preparaDettaglioComunicazioneOS.action?codDettaglioCarnet=8754362" TargetMode="External"/><Relationship Id="rId244" Type="http://schemas.openxmlformats.org/officeDocument/2006/relationships/hyperlink" Target="https://smartcig.avcp.it/SmartCig/preparaDettaglioComunicazioneOS.action?codDettaglioCarnet=11225132" TargetMode="External"/><Relationship Id="rId18" Type="http://schemas.openxmlformats.org/officeDocument/2006/relationships/hyperlink" Target="https://smartcig.avcp.it/SmartCig/preparaDettaglioComunicazioneOS.action?codDettaglioCarnet=13333091" TargetMode="External"/><Relationship Id="rId39" Type="http://schemas.openxmlformats.org/officeDocument/2006/relationships/hyperlink" Target="https://smartcig.avcp.it/SmartCig/preparaDettaglioComunicazioneOS.action?codDettaglioCarnet=13049671" TargetMode="External"/><Relationship Id="rId265" Type="http://schemas.openxmlformats.org/officeDocument/2006/relationships/hyperlink" Target="https://smartcig.avcp.it/SmartCig/preparaDettaglioComunicazioneOS.action?codDettaglioCarnet=8209224" TargetMode="External"/><Relationship Id="rId286" Type="http://schemas.openxmlformats.org/officeDocument/2006/relationships/hyperlink" Target="https://smartcig.avcp.it/SmartCig/preparaDettaglioComunicazioneOS.action?codDettaglioCarnet=9176283" TargetMode="External"/><Relationship Id="rId50" Type="http://schemas.openxmlformats.org/officeDocument/2006/relationships/hyperlink" Target="https://smartcig.avcp.it/SmartCig/preparaDettaglioComunicazioneOS.action?codDettaglioCarnet=11256226" TargetMode="External"/><Relationship Id="rId104" Type="http://schemas.openxmlformats.org/officeDocument/2006/relationships/hyperlink" Target="https://smartcig.avcp.it/SmartCig/preparaDettaglioComunicazioneOS.action?codDettaglioCarnet=13749485" TargetMode="External"/><Relationship Id="rId125" Type="http://schemas.openxmlformats.org/officeDocument/2006/relationships/hyperlink" Target="https://smartcig.avcp.it/SmartCig/preparaDettaglioComunicazioneOS.action?codDettaglioCarnet=13264404" TargetMode="External"/><Relationship Id="rId146" Type="http://schemas.openxmlformats.org/officeDocument/2006/relationships/hyperlink" Target="https://smartcig.avcp.it/SmartCig/preparaDettaglioComunicazioneOS.action?codDettaglioCarnet=12047243" TargetMode="External"/><Relationship Id="rId167" Type="http://schemas.openxmlformats.org/officeDocument/2006/relationships/hyperlink" Target="https://smartcig.avcp.it/SmartCig/preparaDettaglioComunicazioneOS.action?codDettaglioCarnet=11008005" TargetMode="External"/><Relationship Id="rId188" Type="http://schemas.openxmlformats.org/officeDocument/2006/relationships/hyperlink" Target="https://smartcig.avcp.it/SmartCig/preparaDettaglioComunicazioneOS.action?codDettaglioCarnet=9777675" TargetMode="External"/><Relationship Id="rId311" Type="http://schemas.openxmlformats.org/officeDocument/2006/relationships/hyperlink" Target="https://smartcig.avcp.it/SmartCig/preparaDettaglioComunicazioneOS.action?codDettaglioCarnet=12729875" TargetMode="External"/><Relationship Id="rId332" Type="http://schemas.openxmlformats.org/officeDocument/2006/relationships/hyperlink" Target="https://smartcig.avcp.it/SmartCig/preparaDettaglioComunicazioneOS.action?codDettaglioCarnet=10722764" TargetMode="External"/><Relationship Id="rId353" Type="http://schemas.openxmlformats.org/officeDocument/2006/relationships/hyperlink" Target="https://smartcig.avcp.it/SmartCig/preparaDettaglioComunicazioneOS.action?codDettaglioCarnet=8683689" TargetMode="External"/><Relationship Id="rId71" Type="http://schemas.openxmlformats.org/officeDocument/2006/relationships/hyperlink" Target="https://smartcig.avcp.it/SmartCig/preparaDettaglioComunicazioneOS.action?codDettaglioCarnet=8063104" TargetMode="External"/><Relationship Id="rId92" Type="http://schemas.openxmlformats.org/officeDocument/2006/relationships/hyperlink" Target="https://smartcig.avcp.it/SmartCig/preparaDettaglioComunicazioneOS.action?codDettaglioCarnet=10448922" TargetMode="External"/><Relationship Id="rId213" Type="http://schemas.openxmlformats.org/officeDocument/2006/relationships/hyperlink" Target="https://smartcig.avcp.it/SmartCig/preparaDettaglioComunicazioneOS.action?codDettaglioCarnet=9105987" TargetMode="External"/><Relationship Id="rId234" Type="http://schemas.openxmlformats.org/officeDocument/2006/relationships/hyperlink" Target="https://smartcig.avcp.it/SmartCig/preparaDettaglioComunicazioneOS.action?codDettaglioCarnet=13558230" TargetMode="External"/><Relationship Id="rId2" Type="http://schemas.openxmlformats.org/officeDocument/2006/relationships/hyperlink" Target="https://smartcig.avcp.it/SmartCig/preparaDettaglioComunicazioneOS.action?codDettaglioCarnet=13674857" TargetMode="External"/><Relationship Id="rId29" Type="http://schemas.openxmlformats.org/officeDocument/2006/relationships/hyperlink" Target="https://smartcig.avcp.it/SmartCig/preparaDettaglioComunicazioneOS.action?codDettaglioCarnet=13220519" TargetMode="External"/><Relationship Id="rId255" Type="http://schemas.openxmlformats.org/officeDocument/2006/relationships/hyperlink" Target="https://smartcig.avcp.it/SmartCig/preparaDettaglioComunicazioneOS.action?codDettaglioCarnet=10285760" TargetMode="External"/><Relationship Id="rId276" Type="http://schemas.openxmlformats.org/officeDocument/2006/relationships/hyperlink" Target="https://smartcig.avcp.it/SmartCig/preparaDettaglioComunicazioneOS.action?codDettaglioCarnet=10542625" TargetMode="External"/><Relationship Id="rId297" Type="http://schemas.openxmlformats.org/officeDocument/2006/relationships/hyperlink" Target="https://smartcig.avcp.it/SmartCig/preparaDettaglioComunicazioneOS.action?codDettaglioCarnet=13716205" TargetMode="External"/><Relationship Id="rId40" Type="http://schemas.openxmlformats.org/officeDocument/2006/relationships/hyperlink" Target="https://smartcig.avcp.it/SmartCig/preparaDettaglioComunicazioneOS.action?codDettaglioCarnet=13049513" TargetMode="External"/><Relationship Id="rId115" Type="http://schemas.openxmlformats.org/officeDocument/2006/relationships/hyperlink" Target="https://smartcig.avcp.it/SmartCig/preparaDettaglioComunicazioneOS.action?codDettaglioCarnet=13567927" TargetMode="External"/><Relationship Id="rId136" Type="http://schemas.openxmlformats.org/officeDocument/2006/relationships/hyperlink" Target="https://smartcig.avcp.it/SmartCig/preparaDettaglioComunicazioneOS.action?codDettaglioCarnet=12388991" TargetMode="External"/><Relationship Id="rId157" Type="http://schemas.openxmlformats.org/officeDocument/2006/relationships/hyperlink" Target="https://smartcig.avcp.it/SmartCig/preparaDettaglioComunicazioneOS.action?codDettaglioCarnet=11674111" TargetMode="External"/><Relationship Id="rId178" Type="http://schemas.openxmlformats.org/officeDocument/2006/relationships/hyperlink" Target="https://smartcig.avcp.it/SmartCig/preparaDettaglioComunicazioneOS.action?codDettaglioCarnet=10443810" TargetMode="External"/><Relationship Id="rId301" Type="http://schemas.openxmlformats.org/officeDocument/2006/relationships/hyperlink" Target="https://smartcig.avcp.it/SmartCig/preparaDettaglioComunicazioneOS.action?codDettaglioCarnet=13714509" TargetMode="External"/><Relationship Id="rId322" Type="http://schemas.openxmlformats.org/officeDocument/2006/relationships/hyperlink" Target="https://smartcig.avcp.it/SmartCig/preparaDettaglioComunicazioneOS.action?codDettaglioCarnet=11956023" TargetMode="External"/><Relationship Id="rId343" Type="http://schemas.openxmlformats.org/officeDocument/2006/relationships/hyperlink" Target="https://smartcig.avcp.it/SmartCig/preparaDettaglioComunicazioneOS.action?codDettaglioCarnet=9815304" TargetMode="External"/><Relationship Id="rId364" Type="http://schemas.openxmlformats.org/officeDocument/2006/relationships/hyperlink" Target="https://smartcig.avcp.it/SmartCig/preparaDettaglioComunicazioneOS.action?codDettaglioCarnet=8177267" TargetMode="External"/><Relationship Id="rId61" Type="http://schemas.openxmlformats.org/officeDocument/2006/relationships/hyperlink" Target="https://smartcig.avcp.it/SmartCig/preparaDettaglioComunicazioneOS.action?codDettaglioCarnet=8663790" TargetMode="External"/><Relationship Id="rId82" Type="http://schemas.openxmlformats.org/officeDocument/2006/relationships/hyperlink" Target="https://smartcig.avcp.it/SmartCig/preparaDettaglioComunicazioneOS.action?codDettaglioCarnet=7888073" TargetMode="External"/><Relationship Id="rId199" Type="http://schemas.openxmlformats.org/officeDocument/2006/relationships/hyperlink" Target="https://smartcig.avcp.it/SmartCig/preparaDettaglioComunicazioneOS.action?codDettaglioCarnet=9494455" TargetMode="External"/><Relationship Id="rId203" Type="http://schemas.openxmlformats.org/officeDocument/2006/relationships/hyperlink" Target="https://smartcig.avcp.it/SmartCig/preparaDettaglioComunicazioneOS.action?codDettaglioCarnet=9348076" TargetMode="External"/><Relationship Id="rId19" Type="http://schemas.openxmlformats.org/officeDocument/2006/relationships/hyperlink" Target="https://smartcig.avcp.it/SmartCig/preparaDettaglioComunicazioneOS.action?codDettaglioCarnet=13302334" TargetMode="External"/><Relationship Id="rId224" Type="http://schemas.openxmlformats.org/officeDocument/2006/relationships/hyperlink" Target="https://smartcig.avcp.it/SmartCig/preparaDettaglioComunicazioneOS.action?codDettaglioCarnet=8644806" TargetMode="External"/><Relationship Id="rId245" Type="http://schemas.openxmlformats.org/officeDocument/2006/relationships/hyperlink" Target="https://smartcig.avcp.it/SmartCig/preparaDettaglioComunicazioneOS.action?codDettaglioCarnet=12929848" TargetMode="External"/><Relationship Id="rId266" Type="http://schemas.openxmlformats.org/officeDocument/2006/relationships/hyperlink" Target="https://smartcig.avcp.it/SmartCig/preparaDettaglioComunicazioneOS.action?codDettaglioCarnet=8209429" TargetMode="External"/><Relationship Id="rId287" Type="http://schemas.openxmlformats.org/officeDocument/2006/relationships/hyperlink" Target="https://smartcig.avcp.it/SmartCig/preparaDettaglioComunicazioneOS.action?codDettaglioCarnet=9176016" TargetMode="External"/><Relationship Id="rId30" Type="http://schemas.openxmlformats.org/officeDocument/2006/relationships/hyperlink" Target="https://smartcig.avcp.it/SmartCig/preparaDettaglioComunicazioneOS.action?codDettaglioCarnet=13220483" TargetMode="External"/><Relationship Id="rId105" Type="http://schemas.openxmlformats.org/officeDocument/2006/relationships/hyperlink" Target="https://smartcig.avcp.it/SmartCig/preparaDettaglioComunicazioneOS.action?codDettaglioCarnet=13749450" TargetMode="External"/><Relationship Id="rId126" Type="http://schemas.openxmlformats.org/officeDocument/2006/relationships/hyperlink" Target="https://smartcig.avcp.it/SmartCig/preparaDettaglioComunicazioneOS.action?codDettaglioCarnet=13263323" TargetMode="External"/><Relationship Id="rId147" Type="http://schemas.openxmlformats.org/officeDocument/2006/relationships/hyperlink" Target="https://smartcig.avcp.it/SmartCig/preparaDettaglioComunicazioneOS.action?codDettaglioCarnet=12045842" TargetMode="External"/><Relationship Id="rId168" Type="http://schemas.openxmlformats.org/officeDocument/2006/relationships/hyperlink" Target="https://smartcig.avcp.it/SmartCig/preparaDettaglioComunicazioneOS.action?codDettaglioCarnet=11007837" TargetMode="External"/><Relationship Id="rId312" Type="http://schemas.openxmlformats.org/officeDocument/2006/relationships/hyperlink" Target="https://smartcig.avcp.it/SmartCig/preparaDettaglioComunicazioneOS.action?codDettaglioCarnet=12726672" TargetMode="External"/><Relationship Id="rId333" Type="http://schemas.openxmlformats.org/officeDocument/2006/relationships/hyperlink" Target="https://smartcig.avcp.it/SmartCig/preparaDettaglioComunicazioneOS.action?codDettaglioCarnet=10722583" TargetMode="External"/><Relationship Id="rId354" Type="http://schemas.openxmlformats.org/officeDocument/2006/relationships/hyperlink" Target="https://smartcig.avcp.it/SmartCig/preparaDettaglioComunicazioneOS.action?codDettaglioCarnet=8627344" TargetMode="External"/><Relationship Id="rId51" Type="http://schemas.openxmlformats.org/officeDocument/2006/relationships/hyperlink" Target="https://smartcig.avcp.it/SmartCig/preparaDettaglioComunicazioneOS.action?codDettaglioCarnet=10885064" TargetMode="External"/><Relationship Id="rId72" Type="http://schemas.openxmlformats.org/officeDocument/2006/relationships/hyperlink" Target="https://smartcig.avcp.it/SmartCig/preparaDettaglioComunicazioneOS.action?codDettaglioCarnet=7992687" TargetMode="External"/><Relationship Id="rId93" Type="http://schemas.openxmlformats.org/officeDocument/2006/relationships/hyperlink" Target="https://smartcig.avcp.it/SmartCig/preparaDettaglioComunicazioneOS.action?codDettaglioCarnet=10546444" TargetMode="External"/><Relationship Id="rId189" Type="http://schemas.openxmlformats.org/officeDocument/2006/relationships/hyperlink" Target="https://smartcig.avcp.it/SmartCig/preparaDettaglioComunicazioneOS.action?codDettaglioCarnet=9748951" TargetMode="External"/><Relationship Id="rId3" Type="http://schemas.openxmlformats.org/officeDocument/2006/relationships/hyperlink" Target="https://smartcig.avcp.it/SmartCig/preparaDettaglioComunicazioneOS.action?codDettaglioCarnet=13674856" TargetMode="External"/><Relationship Id="rId214" Type="http://schemas.openxmlformats.org/officeDocument/2006/relationships/hyperlink" Target="https://smartcig.avcp.it/SmartCig/preparaDettaglioComunicazioneOS.action?codDettaglioCarnet=9105965" TargetMode="External"/><Relationship Id="rId235" Type="http://schemas.openxmlformats.org/officeDocument/2006/relationships/hyperlink" Target="https://smartcig.avcp.it/SmartCig/preparaDettaglioComunicazioneOS.action?codDettaglioCarnet=12974883" TargetMode="External"/><Relationship Id="rId256" Type="http://schemas.openxmlformats.org/officeDocument/2006/relationships/hyperlink" Target="https://smartcig.avcp.it/SmartCig/preparaDettaglioComunicazioneOS.action?codDettaglioCarnet=9626688" TargetMode="External"/><Relationship Id="rId277" Type="http://schemas.openxmlformats.org/officeDocument/2006/relationships/hyperlink" Target="https://smartcig.avcp.it/SmartCig/preparaDettaglioComunicazioneOS.action?codDettaglioCarnet=13497227" TargetMode="External"/><Relationship Id="rId298" Type="http://schemas.openxmlformats.org/officeDocument/2006/relationships/hyperlink" Target="https://smartcig.avcp.it/SmartCig/preparaDettaglioComunicazioneOS.action?codDettaglioCarnet=13714766" TargetMode="External"/><Relationship Id="rId116" Type="http://schemas.openxmlformats.org/officeDocument/2006/relationships/hyperlink" Target="https://smartcig.avcp.it/SmartCig/preparaDettaglioComunicazioneOS.action?codDettaglioCarnet=13564778" TargetMode="External"/><Relationship Id="rId137" Type="http://schemas.openxmlformats.org/officeDocument/2006/relationships/hyperlink" Target="https://smartcig.avcp.it/SmartCig/preparaDettaglioComunicazioneOS.action?codDettaglioCarnet=12366273" TargetMode="External"/><Relationship Id="rId158" Type="http://schemas.openxmlformats.org/officeDocument/2006/relationships/hyperlink" Target="https://smartcig.avcp.it/SmartCig/preparaDettaglioComunicazioneOS.action?codDettaglioCarnet=11674050" TargetMode="External"/><Relationship Id="rId302" Type="http://schemas.openxmlformats.org/officeDocument/2006/relationships/hyperlink" Target="https://smartcig.avcp.it/SmartCig/preparaDettaglioComunicazioneOS.action?codDettaglioCarnet=13714449" TargetMode="External"/><Relationship Id="rId323" Type="http://schemas.openxmlformats.org/officeDocument/2006/relationships/hyperlink" Target="https://smartcig.avcp.it/SmartCig/preparaDettaglioComunicazioneOS.action?codDettaglioCarnet=11703368" TargetMode="External"/><Relationship Id="rId344" Type="http://schemas.openxmlformats.org/officeDocument/2006/relationships/hyperlink" Target="https://smartcig.avcp.it/SmartCig/preparaDettaglioComunicazioneOS.action?codDettaglioCarnet=9815221" TargetMode="External"/><Relationship Id="rId20" Type="http://schemas.openxmlformats.org/officeDocument/2006/relationships/hyperlink" Target="https://smartcig.avcp.it/SmartCig/preparaDettaglioComunicazioneOS.action?codDettaglioCarnet=13301941" TargetMode="External"/><Relationship Id="rId41" Type="http://schemas.openxmlformats.org/officeDocument/2006/relationships/hyperlink" Target="https://smartcig.avcp.it/SmartCig/preparaDettaglioComunicazioneOS.action?codDettaglioCarnet=13006754" TargetMode="External"/><Relationship Id="rId62" Type="http://schemas.openxmlformats.org/officeDocument/2006/relationships/hyperlink" Target="https://smartcig.avcp.it/SmartCig/preparaDettaglioComunicazioneOS.action?codDettaglioCarnet=8623818" TargetMode="External"/><Relationship Id="rId83" Type="http://schemas.openxmlformats.org/officeDocument/2006/relationships/hyperlink" Target="https://smartcig.avcp.it/SmartCig/preparaDettaglioComunicazioneOS.action?codDettaglioCarnet=7886765" TargetMode="External"/><Relationship Id="rId179" Type="http://schemas.openxmlformats.org/officeDocument/2006/relationships/hyperlink" Target="https://smartcig.avcp.it/SmartCig/preparaDettaglioComunicazioneOS.action?codDettaglioCarnet=10273932" TargetMode="External"/><Relationship Id="rId365" Type="http://schemas.openxmlformats.org/officeDocument/2006/relationships/hyperlink" Target="https://smartcig.avcp.it/SmartCig/preparaDettaglioComunicazioneOS.action?codDettaglioCarnet=7894475" TargetMode="External"/><Relationship Id="rId190" Type="http://schemas.openxmlformats.org/officeDocument/2006/relationships/hyperlink" Target="https://smartcig.avcp.it/SmartCig/preparaDettaglioComunicazioneOS.action?codDettaglioCarnet=9748908" TargetMode="External"/><Relationship Id="rId204" Type="http://schemas.openxmlformats.org/officeDocument/2006/relationships/hyperlink" Target="https://smartcig.avcp.it/SmartCig/preparaDettaglioComunicazioneOS.action?codDettaglioCarnet=9327912" TargetMode="External"/><Relationship Id="rId225" Type="http://schemas.openxmlformats.org/officeDocument/2006/relationships/hyperlink" Target="https://smartcig.avcp.it/SmartCig/preparaDettaglioComunicazioneOS.action?codDettaglioCarnet=8644790" TargetMode="External"/><Relationship Id="rId246" Type="http://schemas.openxmlformats.org/officeDocument/2006/relationships/hyperlink" Target="https://smartcig.avcp.it/SmartCig/preparaDettaglioComunicazioneOS.action?codDettaglioCarnet=12929355" TargetMode="External"/><Relationship Id="rId267" Type="http://schemas.openxmlformats.org/officeDocument/2006/relationships/hyperlink" Target="https://smartcig.avcp.it/SmartCig/preparaDettaglioComunicazioneOS.action?codDettaglioCarnet=8242736" TargetMode="External"/><Relationship Id="rId288" Type="http://schemas.openxmlformats.org/officeDocument/2006/relationships/hyperlink" Target="https://smartcig.avcp.it/SmartCig/preparaDettaglioComunicazioneOS.action?codDettaglioCarnet=9175980" TargetMode="External"/><Relationship Id="rId106" Type="http://schemas.openxmlformats.org/officeDocument/2006/relationships/hyperlink" Target="https://smartcig.avcp.it/SmartCig/preparaDettaglioComunicazioneOS.action?codDettaglioCarnet=13749411" TargetMode="External"/><Relationship Id="rId127" Type="http://schemas.openxmlformats.org/officeDocument/2006/relationships/hyperlink" Target="https://smartcig.avcp.it/SmartCig/preparaDettaglioComunicazioneOS.action?codDettaglioCarnet=13261965" TargetMode="External"/><Relationship Id="rId313" Type="http://schemas.openxmlformats.org/officeDocument/2006/relationships/hyperlink" Target="https://smartcig.avcp.it/SmartCig/preparaDettaglioComunicazioneOS.action?codDettaglioCarnet=12367842" TargetMode="External"/><Relationship Id="rId10" Type="http://schemas.openxmlformats.org/officeDocument/2006/relationships/hyperlink" Target="https://smartcig.avcp.it/SmartCig/preparaDettaglioComunicazioneOS.action?codDettaglioCarnet=13418950" TargetMode="External"/><Relationship Id="rId31" Type="http://schemas.openxmlformats.org/officeDocument/2006/relationships/hyperlink" Target="https://smartcig.avcp.it/SmartCig/preparaDettaglioComunicazioneOS.action?codDettaglioCarnet=13195594" TargetMode="External"/><Relationship Id="rId52" Type="http://schemas.openxmlformats.org/officeDocument/2006/relationships/hyperlink" Target="https://smartcig.avcp.it/SmartCig/preparaDettaglioComunicazioneOS.action?codDettaglioCarnet=10728257" TargetMode="External"/><Relationship Id="rId73" Type="http://schemas.openxmlformats.org/officeDocument/2006/relationships/hyperlink" Target="https://smartcig.avcp.it/SmartCig/preparaDettaglioComunicazioneOS.action?codDettaglioCarnet=7975862" TargetMode="External"/><Relationship Id="rId94" Type="http://schemas.openxmlformats.org/officeDocument/2006/relationships/hyperlink" Target="https://smartcig.avcp.it/SmartCig/preparaDettaglioComunicazioneOS.action?codDettaglioCarnet=10546492" TargetMode="External"/><Relationship Id="rId148" Type="http://schemas.openxmlformats.org/officeDocument/2006/relationships/hyperlink" Target="https://smartcig.avcp.it/SmartCig/preparaDettaglioComunicazioneOS.action?codDettaglioCarnet=11969152" TargetMode="External"/><Relationship Id="rId169" Type="http://schemas.openxmlformats.org/officeDocument/2006/relationships/hyperlink" Target="https://smartcig.avcp.it/SmartCig/preparaDettaglioComunicazioneOS.action?codDettaglioCarnet=11007760" TargetMode="External"/><Relationship Id="rId334" Type="http://schemas.openxmlformats.org/officeDocument/2006/relationships/hyperlink" Target="https://smartcig.avcp.it/SmartCig/preparaDettaglioComunicazioneOS.action?codDettaglioCarnet=10722493" TargetMode="External"/><Relationship Id="rId355" Type="http://schemas.openxmlformats.org/officeDocument/2006/relationships/hyperlink" Target="https://smartcig.avcp.it/SmartCig/preparaDettaglioComunicazioneOS.action?codDettaglioCarnet=8627196" TargetMode="External"/><Relationship Id="rId4" Type="http://schemas.openxmlformats.org/officeDocument/2006/relationships/hyperlink" Target="https://smartcig.avcp.it/SmartCig/preparaDettaglioComunicazioneOS.action?codDettaglioCarnet=13674849" TargetMode="External"/><Relationship Id="rId180" Type="http://schemas.openxmlformats.org/officeDocument/2006/relationships/hyperlink" Target="https://smartcig.avcp.it/SmartCig/preparaDettaglioComunicazioneOS.action?codDettaglioCarnet=10251546" TargetMode="External"/><Relationship Id="rId215" Type="http://schemas.openxmlformats.org/officeDocument/2006/relationships/hyperlink" Target="https://smartcig.avcp.it/SmartCig/preparaDettaglioComunicazioneOS.action?codDettaglioCarnet=9105887" TargetMode="External"/><Relationship Id="rId236" Type="http://schemas.openxmlformats.org/officeDocument/2006/relationships/hyperlink" Target="https://smartcig.avcp.it/SmartCig/preparaDettaglioComunicazioneOS.action?codDettaglioCarnet=11225440" TargetMode="External"/><Relationship Id="rId257" Type="http://schemas.openxmlformats.org/officeDocument/2006/relationships/hyperlink" Target="https://smartcig.avcp.it/SmartCig/preparaDettaglioComunicazioneOS.action?codDettaglioCarnet=9204308" TargetMode="External"/><Relationship Id="rId278" Type="http://schemas.openxmlformats.org/officeDocument/2006/relationships/hyperlink" Target="https://smartcig.avcp.it/SmartCig/preparaDettaglioComunicazioneOS.action?codDettaglioCarnet=13496938" TargetMode="External"/><Relationship Id="rId303" Type="http://schemas.openxmlformats.org/officeDocument/2006/relationships/hyperlink" Target="https://smartcig.avcp.it/SmartCig/preparaDettaglioComunicazioneOS.action?codDettaglioCarnet=13557815" TargetMode="External"/><Relationship Id="rId42" Type="http://schemas.openxmlformats.org/officeDocument/2006/relationships/hyperlink" Target="https://smartcig.avcp.it/SmartCig/preparaDettaglioComunicazioneOS.action?codDettaglioCarnet=12271225" TargetMode="External"/><Relationship Id="rId84" Type="http://schemas.openxmlformats.org/officeDocument/2006/relationships/hyperlink" Target="https://smartcig.avcp.it/SmartCig/preparaDettaglioComunicazioneOS.action?codDettaglioCarnet=7885603" TargetMode="External"/><Relationship Id="rId138" Type="http://schemas.openxmlformats.org/officeDocument/2006/relationships/hyperlink" Target="https://smartcig.avcp.it/SmartCig/preparaDettaglioComunicazioneOS.action?codDettaglioCarnet=12278473" TargetMode="External"/><Relationship Id="rId345" Type="http://schemas.openxmlformats.org/officeDocument/2006/relationships/hyperlink" Target="https://smartcig.avcp.it/SmartCig/preparaDettaglioComunicazioneOS.action?codDettaglioCarnet=9815072" TargetMode="External"/><Relationship Id="rId191" Type="http://schemas.openxmlformats.org/officeDocument/2006/relationships/hyperlink" Target="https://smartcig.avcp.it/SmartCig/preparaDettaglioComunicazioneOS.action?codDettaglioCarnet=9748869" TargetMode="External"/><Relationship Id="rId205" Type="http://schemas.openxmlformats.org/officeDocument/2006/relationships/hyperlink" Target="https://smartcig.avcp.it/SmartCig/preparaDettaglioComunicazioneOS.action?codDettaglioCarnet=9295439" TargetMode="External"/><Relationship Id="rId247" Type="http://schemas.openxmlformats.org/officeDocument/2006/relationships/hyperlink" Target="https://smartcig.avcp.it/SmartCig/preparaDettaglioComunicazioneOS.action?codDettaglioCarnet=12724406" TargetMode="External"/><Relationship Id="rId107" Type="http://schemas.openxmlformats.org/officeDocument/2006/relationships/hyperlink" Target="https://smartcig.avcp.it/SmartCig/preparaDettaglioComunicazioneOS.action?codDettaglioCarnet=13749271" TargetMode="External"/><Relationship Id="rId289" Type="http://schemas.openxmlformats.org/officeDocument/2006/relationships/hyperlink" Target="https://smartcig.avcp.it/SmartCig/preparaDettaglioComunicazioneOS.action?codDettaglioCarnet=9175493" TargetMode="External"/><Relationship Id="rId11" Type="http://schemas.openxmlformats.org/officeDocument/2006/relationships/hyperlink" Target="https://smartcig.avcp.it/SmartCig/preparaDettaglioComunicazioneOS.action?codDettaglioCarnet=13363856" TargetMode="External"/><Relationship Id="rId53" Type="http://schemas.openxmlformats.org/officeDocument/2006/relationships/hyperlink" Target="https://smartcig.avcp.it/SmartCig/preparaDettaglioComunicazioneOS.action?codDettaglioCarnet=10320704" TargetMode="External"/><Relationship Id="rId149" Type="http://schemas.openxmlformats.org/officeDocument/2006/relationships/hyperlink" Target="https://smartcig.avcp.it/SmartCig/preparaDettaglioComunicazioneOS.action?codDettaglioCarnet=11843457" TargetMode="External"/><Relationship Id="rId314" Type="http://schemas.openxmlformats.org/officeDocument/2006/relationships/hyperlink" Target="https://smartcig.avcp.it/SmartCig/preparaDettaglioComunicazioneOS.action?codDettaglioCarnet=12261494" TargetMode="External"/><Relationship Id="rId356" Type="http://schemas.openxmlformats.org/officeDocument/2006/relationships/hyperlink" Target="https://smartcig.avcp.it/SmartCig/preparaDettaglioComunicazioneOS.action?codDettaglioCarnet=8323448" TargetMode="External"/><Relationship Id="rId95" Type="http://schemas.openxmlformats.org/officeDocument/2006/relationships/hyperlink" Target="https://smartcig.avcp.it/SmartCig/preparaDettaglioComunicazioneOS.action?codDettaglioCarnet=10549206" TargetMode="External"/><Relationship Id="rId160" Type="http://schemas.openxmlformats.org/officeDocument/2006/relationships/hyperlink" Target="https://smartcig.avcp.it/SmartCig/preparaDettaglioComunicazioneOS.action?codDettaglioCarnet=11642573" TargetMode="External"/><Relationship Id="rId216" Type="http://schemas.openxmlformats.org/officeDocument/2006/relationships/hyperlink" Target="https://smartcig.avcp.it/SmartCig/preparaDettaglioComunicazioneOS.action?codDettaglioCarnet=9037712" TargetMode="External"/><Relationship Id="rId258" Type="http://schemas.openxmlformats.org/officeDocument/2006/relationships/hyperlink" Target="https://smartcig.avcp.it/SmartCig/preparaDettaglioComunicazioneOS.action?codDettaglioCarnet=7996455" TargetMode="External"/><Relationship Id="rId22" Type="http://schemas.openxmlformats.org/officeDocument/2006/relationships/hyperlink" Target="https://smartcig.avcp.it/SmartCig/preparaDettaglioComunicazioneOS.action?codDettaglioCarnet=13276256" TargetMode="External"/><Relationship Id="rId64" Type="http://schemas.openxmlformats.org/officeDocument/2006/relationships/hyperlink" Target="https://smartcig.avcp.it/SmartCig/preparaDettaglioComunicazioneOS.action?codDettaglioCarnet=8473544" TargetMode="External"/><Relationship Id="rId118" Type="http://schemas.openxmlformats.org/officeDocument/2006/relationships/hyperlink" Target="https://smartcig.avcp.it/SmartCig/preparaDettaglioComunicazioneOS.action?codDettaglioCarnet=13499811" TargetMode="External"/><Relationship Id="rId325" Type="http://schemas.openxmlformats.org/officeDocument/2006/relationships/hyperlink" Target="https://smartcig.avcp.it/SmartCig/preparaDettaglioComunicazioneOS.action?codDettaglioCarnet=11703337" TargetMode="External"/><Relationship Id="rId367" Type="http://schemas.openxmlformats.org/officeDocument/2006/relationships/hyperlink" Target="https://smartcig.avcp.it/SmartCig/preparaDettaglioComunicazioneOS.action?codDettaglioCarnet=7887410" TargetMode="External"/><Relationship Id="rId171" Type="http://schemas.openxmlformats.org/officeDocument/2006/relationships/hyperlink" Target="https://smartcig.avcp.it/SmartCig/preparaDettaglioComunicazioneOS.action?codDettaglioCarnet=11007561" TargetMode="External"/><Relationship Id="rId227" Type="http://schemas.openxmlformats.org/officeDocument/2006/relationships/hyperlink" Target="https://smartcig.avcp.it/SmartCig/preparaDettaglioComunicazioneOS.action?codDettaglioCarnet=8010387" TargetMode="External"/><Relationship Id="rId269" Type="http://schemas.openxmlformats.org/officeDocument/2006/relationships/hyperlink" Target="https://smartcig.avcp.it/SmartCig/preparaDettaglioComunicazioneOS.action?codDettaglioCarnet=8293721" TargetMode="External"/><Relationship Id="rId33" Type="http://schemas.openxmlformats.org/officeDocument/2006/relationships/hyperlink" Target="https://smartcig.avcp.it/SmartCig/preparaDettaglioComunicazioneOS.action?codDettaglioCarnet=13143199" TargetMode="External"/><Relationship Id="rId129" Type="http://schemas.openxmlformats.org/officeDocument/2006/relationships/hyperlink" Target="https://smartcig.avcp.it/SmartCig/preparaDettaglioComunicazioneOS.action?codDettaglioCarnet=13136959" TargetMode="External"/><Relationship Id="rId280" Type="http://schemas.openxmlformats.org/officeDocument/2006/relationships/hyperlink" Target="https://smartcig.avcp.it/SmartCig/preparaDettaglioComunicazioneOS.action?codDettaglioCarnet=11005619" TargetMode="External"/><Relationship Id="rId336" Type="http://schemas.openxmlformats.org/officeDocument/2006/relationships/hyperlink" Target="https://smartcig.avcp.it/SmartCig/preparaDettaglioComunicazioneOS.action?codDettaglioCarnet=10722242" TargetMode="External"/><Relationship Id="rId75" Type="http://schemas.openxmlformats.org/officeDocument/2006/relationships/hyperlink" Target="https://smartcig.avcp.it/SmartCig/preparaDettaglioComunicazioneOS.action?codDettaglioCarnet=7915929" TargetMode="External"/><Relationship Id="rId140" Type="http://schemas.openxmlformats.org/officeDocument/2006/relationships/hyperlink" Target="https://smartcig.avcp.it/SmartCig/preparaDettaglioComunicazioneOS.action?codDettaglioCarnet=12181507" TargetMode="External"/><Relationship Id="rId182" Type="http://schemas.openxmlformats.org/officeDocument/2006/relationships/hyperlink" Target="https://smartcig.avcp.it/SmartCig/preparaDettaglioComunicazioneOS.action?codDettaglioCarnet=10143116" TargetMode="External"/><Relationship Id="rId6" Type="http://schemas.openxmlformats.org/officeDocument/2006/relationships/hyperlink" Target="https://smartcig.avcp.it/SmartCig/preparaDettaglioComunicazioneOS.action?codDettaglioCarnet=13510224" TargetMode="External"/><Relationship Id="rId238" Type="http://schemas.openxmlformats.org/officeDocument/2006/relationships/hyperlink" Target="https://smartcig.avcp.it/SmartCig/preparaDettaglioComunicazioneOS.action?codDettaglioCarnet=11225051" TargetMode="External"/><Relationship Id="rId291" Type="http://schemas.openxmlformats.org/officeDocument/2006/relationships/hyperlink" Target="https://smartcig.avcp.it/SmartCig/preparaDettaglioComunicazioneOS.action?codDettaglioCarnet=8782817" TargetMode="External"/><Relationship Id="rId305" Type="http://schemas.openxmlformats.org/officeDocument/2006/relationships/hyperlink" Target="https://smartcig.avcp.it/SmartCig/preparaDettaglioComunicazioneOS.action?codDettaglioCarnet=13497372" TargetMode="External"/><Relationship Id="rId347" Type="http://schemas.openxmlformats.org/officeDocument/2006/relationships/hyperlink" Target="https://smartcig.avcp.it/SmartCig/preparaDettaglioComunicazioneOS.action?codDettaglioCarnet=9674659" TargetMode="External"/><Relationship Id="rId44" Type="http://schemas.openxmlformats.org/officeDocument/2006/relationships/hyperlink" Target="https://smartcig.avcp.it/SmartCig/preparaDettaglioComunicazioneOS.action?codDettaglioCarnet=12031274" TargetMode="External"/><Relationship Id="rId86" Type="http://schemas.openxmlformats.org/officeDocument/2006/relationships/hyperlink" Target="https://smartcig.avcp.it/SmartCig/preparaDettaglioComunicazioneOS.action?codDettaglioCarnet=7911304" TargetMode="External"/><Relationship Id="rId151" Type="http://schemas.openxmlformats.org/officeDocument/2006/relationships/hyperlink" Target="https://smartcig.avcp.it/SmartCig/preparaDettaglioComunicazioneOS.action?codDettaglioCarnet=11776253" TargetMode="External"/><Relationship Id="rId193" Type="http://schemas.openxmlformats.org/officeDocument/2006/relationships/hyperlink" Target="https://smartcig.avcp.it/SmartCig/preparaDettaglioComunicazioneOS.action?codDettaglioCarnet=9602892" TargetMode="External"/><Relationship Id="rId207" Type="http://schemas.openxmlformats.org/officeDocument/2006/relationships/hyperlink" Target="https://smartcig.avcp.it/SmartCig/preparaDettaglioComunicazioneOS.action?codDettaglioCarnet=9260624" TargetMode="External"/><Relationship Id="rId249" Type="http://schemas.openxmlformats.org/officeDocument/2006/relationships/hyperlink" Target="https://smartcig.avcp.it/SmartCig/preparaDettaglioComunicazioneOS.action?codDettaglioCarnet=12632979" TargetMode="External"/><Relationship Id="rId13" Type="http://schemas.openxmlformats.org/officeDocument/2006/relationships/hyperlink" Target="https://smartcig.avcp.it/SmartCig/preparaDettaglioComunicazioneOS.action?codDettaglioCarnet=13363774" TargetMode="External"/><Relationship Id="rId109" Type="http://schemas.openxmlformats.org/officeDocument/2006/relationships/hyperlink" Target="https://smartcig.avcp.it/SmartCig/preparaDettaglioComunicazioneOS.action?codDettaglioCarnet=13654698" TargetMode="External"/><Relationship Id="rId260" Type="http://schemas.openxmlformats.org/officeDocument/2006/relationships/hyperlink" Target="https://smartcig.avcp.it/SmartCig/preparaDettaglioComunicazioneOS.action?codDettaglioCarnet=10576763" TargetMode="External"/><Relationship Id="rId316" Type="http://schemas.openxmlformats.org/officeDocument/2006/relationships/hyperlink" Target="https://smartcig.avcp.it/SmartCig/preparaDettaglioComunicazioneOS.action?codDettaglioCarnet=12261328" TargetMode="External"/><Relationship Id="rId55" Type="http://schemas.openxmlformats.org/officeDocument/2006/relationships/hyperlink" Target="https://smartcig.avcp.it/SmartCig/preparaDettaglioComunicazioneOS.action?codDettaglioCarnet=10215474" TargetMode="External"/><Relationship Id="rId97" Type="http://schemas.openxmlformats.org/officeDocument/2006/relationships/hyperlink" Target="https://smartcig.avcp.it/SmartCig/preparaDettaglioComunicazioneOS.action?codDettaglioCarnet=12992747" TargetMode="External"/><Relationship Id="rId120" Type="http://schemas.openxmlformats.org/officeDocument/2006/relationships/hyperlink" Target="https://smartcig.avcp.it/SmartCig/preparaDettaglioComunicazioneOS.action?codDettaglioCarnet=13478943" TargetMode="External"/><Relationship Id="rId358" Type="http://schemas.openxmlformats.org/officeDocument/2006/relationships/hyperlink" Target="https://smartcig.avcp.it/SmartCig/preparaDettaglioComunicazioneOS.action?codDettaglioCarnet=8323013" TargetMode="External"/><Relationship Id="rId162" Type="http://schemas.openxmlformats.org/officeDocument/2006/relationships/hyperlink" Target="https://smartcig.avcp.it/SmartCig/preparaDettaglioComunicazioneOS.action?codDettaglioCarnet=11371082" TargetMode="External"/><Relationship Id="rId218" Type="http://schemas.openxmlformats.org/officeDocument/2006/relationships/hyperlink" Target="https://smartcig.avcp.it/SmartCig/preparaDettaglioComunicazioneOS.action?codDettaglioCarnet=8957785" TargetMode="External"/><Relationship Id="rId271" Type="http://schemas.openxmlformats.org/officeDocument/2006/relationships/hyperlink" Target="https://smartcig.avcp.it/SmartCig/preparaDettaglioComunicazioneOS.action?codDettaglioCarnet=8293565" TargetMode="External"/><Relationship Id="rId24" Type="http://schemas.openxmlformats.org/officeDocument/2006/relationships/hyperlink" Target="https://smartcig.avcp.it/SmartCig/preparaDettaglioComunicazioneOS.action?codDettaglioCarnet=13269298" TargetMode="External"/><Relationship Id="rId66" Type="http://schemas.openxmlformats.org/officeDocument/2006/relationships/hyperlink" Target="https://smartcig.avcp.it/SmartCig/preparaDettaglioComunicazioneOS.action?codDettaglioCarnet=8063892" TargetMode="External"/><Relationship Id="rId131" Type="http://schemas.openxmlformats.org/officeDocument/2006/relationships/hyperlink" Target="https://smartcig.avcp.it/SmartCig/preparaDettaglioComunicazioneOS.action?codDettaglioCarnet=13116171" TargetMode="External"/><Relationship Id="rId327" Type="http://schemas.openxmlformats.org/officeDocument/2006/relationships/hyperlink" Target="https://smartcig.avcp.it/SmartCig/preparaDettaglioComunicazioneOS.action?codDettaglioCarnet=11202860" TargetMode="External"/><Relationship Id="rId369" Type="http://schemas.openxmlformats.org/officeDocument/2006/relationships/drawing" Target="../drawings/drawing1.xml"/><Relationship Id="rId173" Type="http://schemas.openxmlformats.org/officeDocument/2006/relationships/hyperlink" Target="https://smartcig.avcp.it/SmartCig/preparaDettaglioComunicazioneOS.action?codDettaglioCarnet=10900743" TargetMode="External"/><Relationship Id="rId229" Type="http://schemas.openxmlformats.org/officeDocument/2006/relationships/hyperlink" Target="https://smartcig.avcp.it/SmartCig/preparaDettaglioComunicazioneOS.action?codDettaglioCarnet=7976918" TargetMode="External"/><Relationship Id="rId240" Type="http://schemas.openxmlformats.org/officeDocument/2006/relationships/hyperlink" Target="https://smartcig.avcp.it/SmartCig/preparaDettaglioComunicazioneOS.action?codDettaglioCarnet=8880638" TargetMode="External"/><Relationship Id="rId35" Type="http://schemas.openxmlformats.org/officeDocument/2006/relationships/hyperlink" Target="https://smartcig.avcp.it/SmartCig/preparaDettaglioComunicazioneOS.action?codDettaglioCarnet=13142969" TargetMode="External"/><Relationship Id="rId77" Type="http://schemas.openxmlformats.org/officeDocument/2006/relationships/hyperlink" Target="https://smartcig.avcp.it/SmartCig/preparaDettaglioComunicazioneOS.action?codDettaglioCarnet=7912684" TargetMode="External"/><Relationship Id="rId100" Type="http://schemas.openxmlformats.org/officeDocument/2006/relationships/hyperlink" Target="https://smartcig.avcp.it/SmartCig/preparaDettaglioComunicazioneOS.action?codDettaglioCarnet=13749673" TargetMode="External"/><Relationship Id="rId282" Type="http://schemas.openxmlformats.org/officeDocument/2006/relationships/hyperlink" Target="https://smartcig.avcp.it/SmartCig/preparaDettaglioComunicazioneOS.action?codDettaglioCarnet=10542491" TargetMode="External"/><Relationship Id="rId338" Type="http://schemas.openxmlformats.org/officeDocument/2006/relationships/hyperlink" Target="https://smartcig.avcp.it/SmartCig/preparaDettaglioComunicazioneOS.action?codDettaglioCarnet=10297853" TargetMode="External"/><Relationship Id="rId8" Type="http://schemas.openxmlformats.org/officeDocument/2006/relationships/hyperlink" Target="https://smartcig.avcp.it/SmartCig/preparaDettaglioComunicazioneOS.action?codDettaglioCarnet=13444478" TargetMode="External"/><Relationship Id="rId142" Type="http://schemas.openxmlformats.org/officeDocument/2006/relationships/hyperlink" Target="https://smartcig.avcp.it/SmartCig/preparaDettaglioComunicazioneOS.action?codDettaglioCarnet=12181182" TargetMode="External"/><Relationship Id="rId184" Type="http://schemas.openxmlformats.org/officeDocument/2006/relationships/hyperlink" Target="https://smartcig.avcp.it/SmartCig/preparaDettaglioComunicazioneOS.action?codDettaglioCarnet=9856113" TargetMode="External"/><Relationship Id="rId251" Type="http://schemas.openxmlformats.org/officeDocument/2006/relationships/hyperlink" Target="https://smartcig.avcp.it/SmartCig/preparaDettaglioComunicazioneOS.action?codDettaglioCarnet=11383348" TargetMode="External"/><Relationship Id="rId46" Type="http://schemas.openxmlformats.org/officeDocument/2006/relationships/hyperlink" Target="https://smartcig.avcp.it/SmartCig/preparaDettaglioComunicazioneOS.action?codDettaglioCarnet=11834859" TargetMode="External"/><Relationship Id="rId293" Type="http://schemas.openxmlformats.org/officeDocument/2006/relationships/hyperlink" Target="https://smartcig.avcp.it/SmartCig/preparaDettaglioComunicazioneOS.action?codDettaglioCarnet=8323321" TargetMode="External"/><Relationship Id="rId307" Type="http://schemas.openxmlformats.org/officeDocument/2006/relationships/hyperlink" Target="https://smartcig.avcp.it/SmartCig/preparaDettaglioComunicazioneOS.action?codDettaglioCarnet=13496938" TargetMode="External"/><Relationship Id="rId349" Type="http://schemas.openxmlformats.org/officeDocument/2006/relationships/hyperlink" Target="https://smartcig.avcp.it/SmartCig/preparaDettaglioComunicazioneOS.action?codDettaglioCarnet=9605054" TargetMode="External"/><Relationship Id="rId88" Type="http://schemas.openxmlformats.org/officeDocument/2006/relationships/hyperlink" Target="https://smartcig.avcp.it/SmartCig/preparaDettaglioComunicazioneOS.action?codDettaglioCarnet=8063449" TargetMode="External"/><Relationship Id="rId111" Type="http://schemas.openxmlformats.org/officeDocument/2006/relationships/hyperlink" Target="https://smartcig.avcp.it/SmartCig/preparaDettaglioComunicazioneOS.action?codDettaglioCarnet=13631888" TargetMode="External"/><Relationship Id="rId153" Type="http://schemas.openxmlformats.org/officeDocument/2006/relationships/hyperlink" Target="https://smartcig.avcp.it/SmartCig/preparaDettaglioComunicazioneOS.action?codDettaglioCarnet=11695165" TargetMode="External"/><Relationship Id="rId195" Type="http://schemas.openxmlformats.org/officeDocument/2006/relationships/hyperlink" Target="https://smartcig.avcp.it/SmartCig/preparaDettaglioComunicazioneOS.action?codDettaglioCarnet=9577821" TargetMode="External"/><Relationship Id="rId209" Type="http://schemas.openxmlformats.org/officeDocument/2006/relationships/hyperlink" Target="https://smartcig.avcp.it/SmartCig/preparaDettaglioComunicazioneOS.action?codDettaglioCarnet=9260304" TargetMode="External"/><Relationship Id="rId360" Type="http://schemas.openxmlformats.org/officeDocument/2006/relationships/hyperlink" Target="https://smartcig.avcp.it/SmartCig/preparaDettaglioComunicazioneOS.action?codDettaglioCarnet=8233219" TargetMode="External"/><Relationship Id="rId220" Type="http://schemas.openxmlformats.org/officeDocument/2006/relationships/hyperlink" Target="https://smartcig.avcp.it/SmartCig/preparaDettaglioComunicazioneOS.action?codDettaglioCarnet=875463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26"/>
  <sheetViews>
    <sheetView tabSelected="1" workbookViewId="0">
      <selection activeCell="A3" sqref="A3:K3"/>
    </sheetView>
  </sheetViews>
  <sheetFormatPr defaultRowHeight="12.75" x14ac:dyDescent="0.2"/>
  <cols>
    <col min="1" max="1" width="13.28515625" style="42" customWidth="1"/>
    <col min="2" max="2" width="19.7109375" style="42" customWidth="1"/>
    <col min="3" max="3" width="9.85546875" style="42" bestFit="1" customWidth="1"/>
    <col min="4" max="4" width="11.85546875" style="42" customWidth="1"/>
    <col min="5" max="5" width="6.28515625" style="42" customWidth="1"/>
    <col min="6" max="7" width="9.140625" style="42"/>
    <col min="8" max="8" width="18.5703125" style="42" bestFit="1" customWidth="1"/>
    <col min="9" max="9" width="17.5703125" style="42" customWidth="1"/>
    <col min="10" max="11" width="11.42578125" style="42" bestFit="1" customWidth="1"/>
    <col min="12" max="16384" width="9.140625" style="42"/>
  </cols>
  <sheetData>
    <row r="1" spans="1:11" ht="57.75" customHeight="1" x14ac:dyDescent="0.2">
      <c r="A1" s="49"/>
      <c r="B1" s="49"/>
      <c r="C1" s="49"/>
      <c r="D1" s="49"/>
      <c r="E1" s="49"/>
      <c r="F1" s="49"/>
      <c r="G1" s="49"/>
      <c r="H1" s="49"/>
      <c r="I1" s="49"/>
      <c r="J1" s="49"/>
      <c r="K1" s="49"/>
    </row>
    <row r="2" spans="1:11" ht="57.75" customHeight="1" x14ac:dyDescent="0.2">
      <c r="A2" s="50" t="s">
        <v>1106</v>
      </c>
      <c r="B2" s="50"/>
      <c r="C2" s="50"/>
      <c r="D2" s="50"/>
      <c r="E2" s="50"/>
      <c r="F2" s="50"/>
      <c r="G2" s="50"/>
      <c r="H2" s="50"/>
      <c r="I2" s="50"/>
      <c r="J2" s="50"/>
      <c r="K2" s="50"/>
    </row>
    <row r="3" spans="1:11" ht="27" customHeight="1" x14ac:dyDescent="0.2">
      <c r="A3" s="51" t="s">
        <v>1107</v>
      </c>
      <c r="B3" s="51"/>
      <c r="C3" s="51"/>
      <c r="D3" s="51"/>
      <c r="E3" s="51"/>
      <c r="F3" s="51"/>
      <c r="G3" s="51"/>
      <c r="H3" s="51"/>
      <c r="I3" s="51"/>
      <c r="J3" s="51"/>
      <c r="K3" s="51"/>
    </row>
    <row r="4" spans="1:11" ht="28.5" customHeight="1" x14ac:dyDescent="0.3">
      <c r="A4" s="52" t="s">
        <v>1108</v>
      </c>
      <c r="B4" s="52"/>
      <c r="C4" s="52"/>
      <c r="D4" s="52"/>
      <c r="E4" s="52"/>
      <c r="F4" s="52"/>
      <c r="G4" s="52"/>
      <c r="H4" s="52"/>
      <c r="I4" s="52"/>
      <c r="J4" s="52"/>
      <c r="K4" s="52"/>
    </row>
    <row r="5" spans="1:11" ht="63.75" x14ac:dyDescent="0.2">
      <c r="A5" s="40" t="s">
        <v>0</v>
      </c>
      <c r="B5" s="40" t="s">
        <v>1</v>
      </c>
      <c r="C5" s="41" t="s">
        <v>2</v>
      </c>
      <c r="D5" s="40" t="s">
        <v>3</v>
      </c>
      <c r="E5" s="40" t="s">
        <v>4</v>
      </c>
      <c r="F5" s="40" t="s">
        <v>5</v>
      </c>
      <c r="G5" s="40" t="s">
        <v>6</v>
      </c>
      <c r="H5" s="40" t="s">
        <v>7</v>
      </c>
      <c r="I5" s="39" t="s">
        <v>8</v>
      </c>
      <c r="J5" s="40" t="s">
        <v>9</v>
      </c>
      <c r="K5" s="40" t="s">
        <v>10</v>
      </c>
    </row>
    <row r="6" spans="1:11" x14ac:dyDescent="0.2">
      <c r="A6" s="2" t="s">
        <v>11</v>
      </c>
      <c r="B6" s="6" t="s">
        <v>12</v>
      </c>
      <c r="C6" s="7" t="s">
        <v>13</v>
      </c>
      <c r="D6" s="6" t="s">
        <v>14</v>
      </c>
      <c r="E6" s="6" t="s">
        <v>15</v>
      </c>
      <c r="F6" s="6">
        <v>1</v>
      </c>
      <c r="G6" s="25"/>
      <c r="H6" s="17" t="s">
        <v>16</v>
      </c>
      <c r="I6" s="16" t="str">
        <f>0&amp;8846171000</f>
        <v>08846171000</v>
      </c>
      <c r="J6" s="18">
        <v>8950</v>
      </c>
      <c r="K6" s="18">
        <v>8950</v>
      </c>
    </row>
    <row r="7" spans="1:11" ht="25.5" x14ac:dyDescent="0.2">
      <c r="A7" s="2" t="s">
        <v>17</v>
      </c>
      <c r="B7" s="6" t="s">
        <v>18</v>
      </c>
      <c r="C7" s="7" t="s">
        <v>19</v>
      </c>
      <c r="D7" s="6" t="s">
        <v>14</v>
      </c>
      <c r="E7" s="6" t="s">
        <v>15</v>
      </c>
      <c r="F7" s="6">
        <v>1</v>
      </c>
      <c r="G7" s="25"/>
      <c r="H7" s="17" t="s">
        <v>20</v>
      </c>
      <c r="I7" s="16" t="str">
        <f>0&amp;9156181001</f>
        <v>09156181001</v>
      </c>
      <c r="J7" s="20">
        <v>135</v>
      </c>
      <c r="K7" s="20">
        <v>135</v>
      </c>
    </row>
    <row r="8" spans="1:11" ht="25.5" x14ac:dyDescent="0.2">
      <c r="A8" s="2" t="s">
        <v>21</v>
      </c>
      <c r="B8" s="6" t="s">
        <v>22</v>
      </c>
      <c r="C8" s="7" t="s">
        <v>23</v>
      </c>
      <c r="D8" s="6" t="s">
        <v>14</v>
      </c>
      <c r="E8" s="6" t="s">
        <v>15</v>
      </c>
      <c r="F8" s="6">
        <v>1</v>
      </c>
      <c r="G8" s="25"/>
      <c r="H8" s="17" t="s">
        <v>24</v>
      </c>
      <c r="I8" s="16" t="str">
        <f>0&amp;4585871009</f>
        <v>04585871009</v>
      </c>
      <c r="J8" s="20">
        <v>3196.28</v>
      </c>
      <c r="K8" s="20">
        <v>3196.28</v>
      </c>
    </row>
    <row r="9" spans="1:11" x14ac:dyDescent="0.2">
      <c r="A9" s="2" t="s">
        <v>25</v>
      </c>
      <c r="B9" s="6" t="s">
        <v>26</v>
      </c>
      <c r="C9" s="3" t="s">
        <v>27</v>
      </c>
      <c r="D9" s="6" t="s">
        <v>14</v>
      </c>
      <c r="E9" s="6" t="s">
        <v>15</v>
      </c>
      <c r="F9" s="6">
        <v>1</v>
      </c>
      <c r="G9" s="25"/>
      <c r="H9" s="17" t="s">
        <v>28</v>
      </c>
      <c r="I9" s="16" t="str">
        <f>0&amp;9234221001</f>
        <v>09234221001</v>
      </c>
      <c r="J9" s="20">
        <v>1258</v>
      </c>
      <c r="K9" s="20">
        <v>1258</v>
      </c>
    </row>
    <row r="10" spans="1:11" ht="25.5" x14ac:dyDescent="0.2">
      <c r="A10" s="2" t="s">
        <v>29</v>
      </c>
      <c r="B10" s="6" t="s">
        <v>30</v>
      </c>
      <c r="C10" s="7" t="s">
        <v>31</v>
      </c>
      <c r="D10" s="6" t="s">
        <v>32</v>
      </c>
      <c r="E10" s="15"/>
      <c r="F10" s="15"/>
      <c r="G10" s="25"/>
      <c r="H10" s="17" t="s">
        <v>33</v>
      </c>
      <c r="I10" s="16" t="str">
        <f>0&amp;4554781007</f>
        <v>04554781007</v>
      </c>
      <c r="J10" s="20">
        <v>0</v>
      </c>
      <c r="K10" s="20">
        <v>0</v>
      </c>
    </row>
    <row r="11" spans="1:11" ht="38.25" x14ac:dyDescent="0.2">
      <c r="A11" s="2" t="s">
        <v>34</v>
      </c>
      <c r="B11" s="6" t="s">
        <v>35</v>
      </c>
      <c r="C11" s="7" t="s">
        <v>36</v>
      </c>
      <c r="D11" s="6" t="s">
        <v>14</v>
      </c>
      <c r="E11" s="8" t="s">
        <v>15</v>
      </c>
      <c r="F11" s="8">
        <v>1</v>
      </c>
      <c r="G11" s="25"/>
      <c r="H11" s="17" t="s">
        <v>37</v>
      </c>
      <c r="I11" s="16" t="s">
        <v>38</v>
      </c>
      <c r="J11" s="20">
        <v>401</v>
      </c>
      <c r="K11" s="20">
        <v>401</v>
      </c>
    </row>
    <row r="12" spans="1:11" x14ac:dyDescent="0.2">
      <c r="A12" s="2" t="s">
        <v>39</v>
      </c>
      <c r="B12" s="6" t="s">
        <v>40</v>
      </c>
      <c r="C12" s="7" t="s">
        <v>23</v>
      </c>
      <c r="D12" s="6" t="s">
        <v>41</v>
      </c>
      <c r="E12" s="8"/>
      <c r="F12" s="8">
        <v>1</v>
      </c>
      <c r="G12" s="25"/>
      <c r="H12" s="17" t="s">
        <v>42</v>
      </c>
      <c r="I12" s="16" t="str">
        <f>0&amp;0&amp;905811006</f>
        <v>00905811006</v>
      </c>
      <c r="J12" s="20">
        <v>1297.6500000000001</v>
      </c>
      <c r="K12" s="16"/>
    </row>
    <row r="13" spans="1:11" ht="25.5" x14ac:dyDescent="0.2">
      <c r="A13" s="2" t="s">
        <v>43</v>
      </c>
      <c r="B13" s="6" t="s">
        <v>44</v>
      </c>
      <c r="C13" s="7" t="s">
        <v>45</v>
      </c>
      <c r="D13" s="6" t="s">
        <v>32</v>
      </c>
      <c r="E13" s="15"/>
      <c r="F13" s="15"/>
      <c r="G13" s="25"/>
      <c r="H13" s="17" t="s">
        <v>46</v>
      </c>
      <c r="I13" s="16" t="str">
        <f>0&amp;2379150655</f>
        <v>02379150655</v>
      </c>
      <c r="J13" s="20">
        <v>331</v>
      </c>
      <c r="K13" s="20">
        <v>331</v>
      </c>
    </row>
    <row r="14" spans="1:11" ht="25.5" x14ac:dyDescent="0.2">
      <c r="A14" s="2" t="s">
        <v>47</v>
      </c>
      <c r="B14" s="6" t="s">
        <v>48</v>
      </c>
      <c r="C14" s="7" t="s">
        <v>49</v>
      </c>
      <c r="D14" s="6" t="s">
        <v>14</v>
      </c>
      <c r="E14" s="6" t="s">
        <v>15</v>
      </c>
      <c r="F14" s="6">
        <v>1</v>
      </c>
      <c r="G14" s="25"/>
      <c r="H14" s="17" t="s">
        <v>50</v>
      </c>
      <c r="I14" s="16" t="str">
        <f>0&amp;2738520218</f>
        <v>02738520218</v>
      </c>
      <c r="J14" s="20">
        <v>197.8</v>
      </c>
      <c r="K14" s="20">
        <v>197.8</v>
      </c>
    </row>
    <row r="15" spans="1:11" ht="25.5" x14ac:dyDescent="0.2">
      <c r="A15" s="2" t="s">
        <v>51</v>
      </c>
      <c r="B15" s="6" t="s">
        <v>52</v>
      </c>
      <c r="C15" s="7" t="s">
        <v>36</v>
      </c>
      <c r="D15" s="6" t="s">
        <v>14</v>
      </c>
      <c r="E15" s="6" t="s">
        <v>15</v>
      </c>
      <c r="F15" s="6">
        <v>1</v>
      </c>
      <c r="G15" s="25"/>
      <c r="H15" s="17" t="s">
        <v>53</v>
      </c>
      <c r="I15" s="16" t="str">
        <f>0&amp;2479470599</f>
        <v>02479470599</v>
      </c>
      <c r="J15" s="20">
        <v>1062.9000000000001</v>
      </c>
      <c r="K15" s="20">
        <v>1062.9000000000001</v>
      </c>
    </row>
    <row r="16" spans="1:11" ht="25.5" x14ac:dyDescent="0.2">
      <c r="A16" s="2" t="s">
        <v>54</v>
      </c>
      <c r="B16" s="6" t="s">
        <v>55</v>
      </c>
      <c r="C16" s="7" t="s">
        <v>56</v>
      </c>
      <c r="D16" s="6" t="s">
        <v>14</v>
      </c>
      <c r="E16" s="6" t="s">
        <v>15</v>
      </c>
      <c r="F16" s="6">
        <v>1</v>
      </c>
      <c r="G16" s="25"/>
      <c r="H16" s="17" t="s">
        <v>57</v>
      </c>
      <c r="I16" s="16" t="str">
        <f>0&amp;2048930206</f>
        <v>02048930206</v>
      </c>
      <c r="J16" s="20">
        <v>515</v>
      </c>
      <c r="K16" s="20">
        <v>0</v>
      </c>
    </row>
    <row r="17" spans="1:11" ht="25.5" x14ac:dyDescent="0.2">
      <c r="A17" s="2" t="s">
        <v>58</v>
      </c>
      <c r="B17" s="6" t="s">
        <v>59</v>
      </c>
      <c r="C17" s="7" t="s">
        <v>60</v>
      </c>
      <c r="D17" s="6" t="s">
        <v>32</v>
      </c>
      <c r="E17" s="15"/>
      <c r="F17" s="15"/>
      <c r="G17" s="25"/>
      <c r="H17" s="17" t="s">
        <v>61</v>
      </c>
      <c r="I17" s="16" t="str">
        <f>0&amp;1940231002</f>
        <v>01940231002</v>
      </c>
      <c r="J17" s="20">
        <v>0</v>
      </c>
      <c r="K17" s="20">
        <v>0</v>
      </c>
    </row>
    <row r="18" spans="1:11" ht="25.5" x14ac:dyDescent="0.2">
      <c r="A18" s="2" t="s">
        <v>62</v>
      </c>
      <c r="B18" s="6" t="s">
        <v>63</v>
      </c>
      <c r="C18" s="7" t="s">
        <v>23</v>
      </c>
      <c r="D18" s="6" t="s">
        <v>14</v>
      </c>
      <c r="E18" s="6" t="s">
        <v>15</v>
      </c>
      <c r="F18" s="6">
        <v>1</v>
      </c>
      <c r="G18" s="25"/>
      <c r="H18" s="17" t="s">
        <v>64</v>
      </c>
      <c r="I18" s="16" t="str">
        <f>0&amp;4272801004</f>
        <v>04272801004</v>
      </c>
      <c r="J18" s="20">
        <v>528</v>
      </c>
      <c r="K18" s="20">
        <v>528</v>
      </c>
    </row>
    <row r="19" spans="1:11" ht="38.25" x14ac:dyDescent="0.2">
      <c r="A19" s="2" t="s">
        <v>65</v>
      </c>
      <c r="B19" s="6" t="s">
        <v>66</v>
      </c>
      <c r="C19" s="7" t="s">
        <v>36</v>
      </c>
      <c r="D19" s="6" t="s">
        <v>14</v>
      </c>
      <c r="E19" s="6" t="s">
        <v>15</v>
      </c>
      <c r="F19" s="6">
        <v>1</v>
      </c>
      <c r="G19" s="25"/>
      <c r="H19" s="17" t="s">
        <v>67</v>
      </c>
      <c r="I19" s="16" t="str">
        <f>0&amp;2510500040</f>
        <v>02510500040</v>
      </c>
      <c r="J19" s="20">
        <v>1962.88</v>
      </c>
      <c r="K19" s="20">
        <v>0</v>
      </c>
    </row>
    <row r="20" spans="1:11" ht="25.5" x14ac:dyDescent="0.2">
      <c r="A20" s="2" t="s">
        <v>68</v>
      </c>
      <c r="B20" s="6" t="s">
        <v>69</v>
      </c>
      <c r="C20" s="7" t="s">
        <v>70</v>
      </c>
      <c r="D20" s="6" t="s">
        <v>32</v>
      </c>
      <c r="E20" s="15"/>
      <c r="F20" s="15"/>
      <c r="G20" s="25"/>
      <c r="H20" s="17" t="s">
        <v>71</v>
      </c>
      <c r="I20" s="16" t="str">
        <f>0&amp;5351490965</f>
        <v>05351490965</v>
      </c>
      <c r="J20" s="18">
        <v>0</v>
      </c>
      <c r="K20" s="18">
        <v>0</v>
      </c>
    </row>
    <row r="21" spans="1:11" ht="25.5" x14ac:dyDescent="0.2">
      <c r="A21" s="2" t="s">
        <v>72</v>
      </c>
      <c r="B21" s="6" t="s">
        <v>63</v>
      </c>
      <c r="C21" s="7" t="s">
        <v>23</v>
      </c>
      <c r="D21" s="6" t="s">
        <v>14</v>
      </c>
      <c r="E21" s="6" t="s">
        <v>15</v>
      </c>
      <c r="F21" s="6">
        <v>1</v>
      </c>
      <c r="G21" s="25"/>
      <c r="H21" s="17" t="s">
        <v>73</v>
      </c>
      <c r="I21" s="16" t="str">
        <f>0&amp;4836030876</f>
        <v>04836030876</v>
      </c>
      <c r="J21" s="20">
        <v>2032</v>
      </c>
      <c r="K21" s="20">
        <v>2032</v>
      </c>
    </row>
    <row r="22" spans="1:11" x14ac:dyDescent="0.2">
      <c r="A22" s="2" t="s">
        <v>74</v>
      </c>
      <c r="B22" s="6" t="s">
        <v>75</v>
      </c>
      <c r="C22" s="7" t="s">
        <v>23</v>
      </c>
      <c r="D22" s="6" t="s">
        <v>14</v>
      </c>
      <c r="E22" s="6" t="s">
        <v>15</v>
      </c>
      <c r="F22" s="6">
        <v>1</v>
      </c>
      <c r="G22" s="25"/>
      <c r="H22" s="17" t="s">
        <v>76</v>
      </c>
      <c r="I22" s="19" t="str">
        <f>0&amp;3675290286</f>
        <v>03675290286</v>
      </c>
      <c r="J22" s="20">
        <v>613.5</v>
      </c>
      <c r="K22" s="20">
        <v>613.5</v>
      </c>
    </row>
    <row r="23" spans="1:11" ht="25.5" x14ac:dyDescent="0.2">
      <c r="A23" s="2" t="s">
        <v>77</v>
      </c>
      <c r="B23" s="9" t="s">
        <v>78</v>
      </c>
      <c r="C23" s="7" t="s">
        <v>13</v>
      </c>
      <c r="D23" s="6" t="s">
        <v>14</v>
      </c>
      <c r="E23" s="6" t="s">
        <v>15</v>
      </c>
      <c r="F23" s="6">
        <v>1</v>
      </c>
      <c r="G23" s="25"/>
      <c r="H23" s="17" t="s">
        <v>79</v>
      </c>
      <c r="I23" s="19" t="str">
        <f>0&amp;1170160889</f>
        <v>01170160889</v>
      </c>
      <c r="J23" s="18">
        <v>1470</v>
      </c>
      <c r="K23" s="18">
        <v>1470</v>
      </c>
    </row>
    <row r="24" spans="1:11" ht="25.5" x14ac:dyDescent="0.2">
      <c r="A24" s="2" t="s">
        <v>80</v>
      </c>
      <c r="B24" s="6" t="s">
        <v>81</v>
      </c>
      <c r="C24" s="7" t="s">
        <v>82</v>
      </c>
      <c r="D24" s="6" t="s">
        <v>32</v>
      </c>
      <c r="E24" s="6">
        <v>1</v>
      </c>
      <c r="F24" s="6">
        <v>1</v>
      </c>
      <c r="G24" s="25"/>
      <c r="H24" s="17" t="s">
        <v>83</v>
      </c>
      <c r="I24" s="16" t="str">
        <f>0&amp;0&amp;313440174</f>
        <v>00313440174</v>
      </c>
      <c r="J24" s="20">
        <v>178</v>
      </c>
      <c r="K24" s="20">
        <v>178</v>
      </c>
    </row>
    <row r="25" spans="1:11" ht="38.25" x14ac:dyDescent="0.2">
      <c r="A25" s="2" t="s">
        <v>84</v>
      </c>
      <c r="B25" s="6" t="s">
        <v>85</v>
      </c>
      <c r="C25" s="7" t="s">
        <v>86</v>
      </c>
      <c r="D25" s="6" t="s">
        <v>14</v>
      </c>
      <c r="E25" s="6" t="s">
        <v>15</v>
      </c>
      <c r="F25" s="6">
        <v>1</v>
      </c>
      <c r="G25" s="25"/>
      <c r="H25" s="17" t="s">
        <v>87</v>
      </c>
      <c r="I25" s="16" t="str">
        <f>0&amp;2109050241</f>
        <v>02109050241</v>
      </c>
      <c r="J25" s="20">
        <v>1857</v>
      </c>
      <c r="K25" s="20">
        <v>1857</v>
      </c>
    </row>
    <row r="26" spans="1:11" ht="25.5" x14ac:dyDescent="0.2">
      <c r="A26" s="2" t="s">
        <v>88</v>
      </c>
      <c r="B26" s="6" t="s">
        <v>89</v>
      </c>
      <c r="C26" s="7" t="s">
        <v>82</v>
      </c>
      <c r="D26" s="6" t="s">
        <v>32</v>
      </c>
      <c r="E26" s="6">
        <v>1</v>
      </c>
      <c r="F26" s="6">
        <v>1</v>
      </c>
      <c r="G26" s="25"/>
      <c r="H26" s="17" t="s">
        <v>90</v>
      </c>
      <c r="I26" s="16" t="str">
        <f>0&amp;0&amp;810220137</f>
        <v>00810220137</v>
      </c>
      <c r="J26" s="20">
        <v>337</v>
      </c>
      <c r="K26" s="20">
        <v>337</v>
      </c>
    </row>
    <row r="27" spans="1:11" ht="51" x14ac:dyDescent="0.2">
      <c r="A27" s="2" t="s">
        <v>91</v>
      </c>
      <c r="B27" s="6" t="s">
        <v>92</v>
      </c>
      <c r="C27" s="7" t="s">
        <v>93</v>
      </c>
      <c r="D27" s="6" t="s">
        <v>14</v>
      </c>
      <c r="E27" s="6" t="s">
        <v>15</v>
      </c>
      <c r="F27" s="6">
        <v>1</v>
      </c>
      <c r="G27" s="25"/>
      <c r="H27" s="21" t="s">
        <v>94</v>
      </c>
      <c r="I27" s="16" t="str">
        <f>0&amp;2198930840</f>
        <v>02198930840</v>
      </c>
      <c r="J27" s="20">
        <v>860.4</v>
      </c>
      <c r="K27" s="20">
        <v>860.4</v>
      </c>
    </row>
    <row r="28" spans="1:11" ht="25.5" x14ac:dyDescent="0.2">
      <c r="A28" s="2" t="s">
        <v>95</v>
      </c>
      <c r="B28" s="6" t="s">
        <v>96</v>
      </c>
      <c r="C28" s="7" t="s">
        <v>31</v>
      </c>
      <c r="D28" s="6" t="s">
        <v>14</v>
      </c>
      <c r="E28" s="6" t="s">
        <v>15</v>
      </c>
      <c r="F28" s="6">
        <v>1</v>
      </c>
      <c r="G28" s="25"/>
      <c r="H28" s="17" t="s">
        <v>87</v>
      </c>
      <c r="I28" s="16" t="str">
        <f>0&amp;2109050241</f>
        <v>02109050241</v>
      </c>
      <c r="J28" s="20">
        <v>1104.99</v>
      </c>
      <c r="K28" s="20">
        <v>1104.99</v>
      </c>
    </row>
    <row r="29" spans="1:11" ht="25.5" x14ac:dyDescent="0.2">
      <c r="A29" s="2" t="s">
        <v>97</v>
      </c>
      <c r="B29" s="6" t="s">
        <v>98</v>
      </c>
      <c r="C29" s="7" t="s">
        <v>31</v>
      </c>
      <c r="D29" s="6" t="s">
        <v>14</v>
      </c>
      <c r="E29" s="6" t="s">
        <v>15</v>
      </c>
      <c r="F29" s="6">
        <v>1</v>
      </c>
      <c r="G29" s="25"/>
      <c r="H29" s="17" t="s">
        <v>99</v>
      </c>
      <c r="I29" s="16" t="str">
        <f>0&amp;8216451008</f>
        <v>08216451008</v>
      </c>
      <c r="J29" s="20">
        <v>3426.3</v>
      </c>
      <c r="K29" s="20">
        <v>3426.3</v>
      </c>
    </row>
    <row r="30" spans="1:11" ht="25.5" x14ac:dyDescent="0.2">
      <c r="A30" s="2" t="s">
        <v>100</v>
      </c>
      <c r="B30" s="6" t="s">
        <v>101</v>
      </c>
      <c r="C30" s="3" t="s">
        <v>49</v>
      </c>
      <c r="D30" s="9" t="s">
        <v>14</v>
      </c>
      <c r="E30" s="9" t="s">
        <v>15</v>
      </c>
      <c r="F30" s="9">
        <v>1</v>
      </c>
      <c r="G30" s="25"/>
      <c r="H30" s="22" t="s">
        <v>102</v>
      </c>
      <c r="I30" s="19">
        <v>10223951004</v>
      </c>
      <c r="J30" s="18">
        <v>22296.75</v>
      </c>
      <c r="K30" s="18">
        <v>0</v>
      </c>
    </row>
    <row r="31" spans="1:11" x14ac:dyDescent="0.2">
      <c r="A31" s="2" t="s">
        <v>103</v>
      </c>
      <c r="B31" s="6" t="s">
        <v>104</v>
      </c>
      <c r="C31" s="7" t="s">
        <v>19</v>
      </c>
      <c r="D31" s="6" t="s">
        <v>14</v>
      </c>
      <c r="E31" s="6" t="s">
        <v>15</v>
      </c>
      <c r="F31" s="6">
        <v>1</v>
      </c>
      <c r="G31" s="25"/>
      <c r="H31" s="17" t="s">
        <v>105</v>
      </c>
      <c r="I31" s="16" t="str">
        <f>0&amp;7785971008</f>
        <v>07785971008</v>
      </c>
      <c r="J31" s="20">
        <v>1405.1</v>
      </c>
      <c r="K31" s="20">
        <v>1405.1</v>
      </c>
    </row>
    <row r="32" spans="1:11" x14ac:dyDescent="0.2">
      <c r="A32" s="2" t="s">
        <v>106</v>
      </c>
      <c r="B32" s="6" t="s">
        <v>107</v>
      </c>
      <c r="C32" s="7" t="s">
        <v>108</v>
      </c>
      <c r="D32" s="6" t="s">
        <v>14</v>
      </c>
      <c r="E32" s="6" t="s">
        <v>15</v>
      </c>
      <c r="F32" s="6">
        <v>1</v>
      </c>
      <c r="G32" s="25"/>
      <c r="H32" s="17" t="s">
        <v>16</v>
      </c>
      <c r="I32" s="16" t="str">
        <f>0&amp;8846171000</f>
        <v>08846171000</v>
      </c>
      <c r="J32" s="18">
        <v>14490</v>
      </c>
      <c r="K32" s="18">
        <v>14490</v>
      </c>
    </row>
    <row r="33" spans="1:11" x14ac:dyDescent="0.2">
      <c r="A33" s="2" t="s">
        <v>109</v>
      </c>
      <c r="B33" s="6" t="s">
        <v>110</v>
      </c>
      <c r="C33" s="7" t="s">
        <v>111</v>
      </c>
      <c r="D33" s="6" t="s">
        <v>14</v>
      </c>
      <c r="E33" s="6" t="s">
        <v>15</v>
      </c>
      <c r="F33" s="6">
        <v>1</v>
      </c>
      <c r="G33" s="25"/>
      <c r="H33" s="17" t="s">
        <v>99</v>
      </c>
      <c r="I33" s="16" t="str">
        <f>0&amp;8216451008</f>
        <v>08216451008</v>
      </c>
      <c r="J33" s="20">
        <v>255.09</v>
      </c>
      <c r="K33" s="20">
        <v>255.09</v>
      </c>
    </row>
    <row r="34" spans="1:11" ht="38.25" x14ac:dyDescent="0.2">
      <c r="A34" s="2" t="s">
        <v>112</v>
      </c>
      <c r="B34" s="9" t="s">
        <v>113</v>
      </c>
      <c r="C34" s="7" t="s">
        <v>13</v>
      </c>
      <c r="D34" s="6" t="s">
        <v>14</v>
      </c>
      <c r="E34" s="6" t="s">
        <v>15</v>
      </c>
      <c r="F34" s="6">
        <v>1</v>
      </c>
      <c r="G34" s="25"/>
      <c r="H34" s="17" t="s">
        <v>114</v>
      </c>
      <c r="I34" s="16" t="str">
        <f>0&amp;1597840592</f>
        <v>01597840592</v>
      </c>
      <c r="J34" s="20">
        <v>1102.4000000000001</v>
      </c>
      <c r="K34" s="20">
        <v>1102.4000000000001</v>
      </c>
    </row>
    <row r="35" spans="1:11" ht="25.5" x14ac:dyDescent="0.2">
      <c r="A35" s="2" t="s">
        <v>115</v>
      </c>
      <c r="B35" s="6" t="s">
        <v>116</v>
      </c>
      <c r="C35" s="7" t="s">
        <v>31</v>
      </c>
      <c r="D35" s="6" t="s">
        <v>14</v>
      </c>
      <c r="E35" s="6" t="s">
        <v>15</v>
      </c>
      <c r="F35" s="6">
        <v>1</v>
      </c>
      <c r="G35" s="25"/>
      <c r="H35" s="17" t="s">
        <v>105</v>
      </c>
      <c r="I35" s="16" t="str">
        <f>0&amp;7785971008</f>
        <v>07785971008</v>
      </c>
      <c r="J35" s="18">
        <v>580</v>
      </c>
      <c r="K35" s="18">
        <v>580</v>
      </c>
    </row>
    <row r="36" spans="1:11" ht="38.25" x14ac:dyDescent="0.2">
      <c r="A36" s="2" t="s">
        <v>117</v>
      </c>
      <c r="B36" s="6" t="s">
        <v>118</v>
      </c>
      <c r="C36" s="7" t="s">
        <v>119</v>
      </c>
      <c r="D36" s="6" t="s">
        <v>32</v>
      </c>
      <c r="E36" s="6">
        <v>1</v>
      </c>
      <c r="F36" s="6">
        <v>1</v>
      </c>
      <c r="G36" s="25"/>
      <c r="H36" s="17" t="s">
        <v>120</v>
      </c>
      <c r="I36" s="16" t="str">
        <f>0&amp;5170151004</f>
        <v>05170151004</v>
      </c>
      <c r="J36" s="20">
        <v>320</v>
      </c>
      <c r="K36" s="20">
        <v>320</v>
      </c>
    </row>
    <row r="37" spans="1:11" ht="25.5" x14ac:dyDescent="0.2">
      <c r="A37" s="2" t="s">
        <v>121</v>
      </c>
      <c r="B37" s="6" t="s">
        <v>122</v>
      </c>
      <c r="C37" s="7" t="s">
        <v>123</v>
      </c>
      <c r="D37" s="6" t="s">
        <v>32</v>
      </c>
      <c r="E37" s="6">
        <v>1</v>
      </c>
      <c r="F37" s="6">
        <v>1</v>
      </c>
      <c r="G37" s="25"/>
      <c r="H37" s="17" t="s">
        <v>124</v>
      </c>
      <c r="I37" s="16" t="str">
        <f>0&amp;5991060582</f>
        <v>05991060582</v>
      </c>
      <c r="J37" s="20">
        <v>1378</v>
      </c>
      <c r="K37" s="20">
        <v>1378</v>
      </c>
    </row>
    <row r="38" spans="1:11" x14ac:dyDescent="0.2">
      <c r="A38" s="2" t="s">
        <v>125</v>
      </c>
      <c r="B38" s="6" t="s">
        <v>126</v>
      </c>
      <c r="C38" s="7" t="s">
        <v>31</v>
      </c>
      <c r="D38" s="6" t="s">
        <v>14</v>
      </c>
      <c r="E38" s="6" t="s">
        <v>15</v>
      </c>
      <c r="F38" s="6">
        <v>1</v>
      </c>
      <c r="G38" s="25"/>
      <c r="H38" s="17" t="s">
        <v>127</v>
      </c>
      <c r="I38" s="16" t="str">
        <f>0&amp;7997560151</f>
        <v>07997560151</v>
      </c>
      <c r="J38" s="20">
        <v>1997.28</v>
      </c>
      <c r="K38" s="20">
        <v>1997.28</v>
      </c>
    </row>
    <row r="39" spans="1:11" ht="25.5" x14ac:dyDescent="0.2">
      <c r="A39" s="2" t="s">
        <v>128</v>
      </c>
      <c r="B39" s="6" t="s">
        <v>89</v>
      </c>
      <c r="C39" s="7" t="s">
        <v>82</v>
      </c>
      <c r="D39" s="6" t="s">
        <v>32</v>
      </c>
      <c r="E39" s="8">
        <v>1</v>
      </c>
      <c r="F39" s="8">
        <v>1</v>
      </c>
      <c r="G39" s="25"/>
      <c r="H39" s="17" t="s">
        <v>50</v>
      </c>
      <c r="I39" s="16" t="str">
        <f>0&amp;2738520218</f>
        <v>02738520218</v>
      </c>
      <c r="J39" s="20">
        <v>586</v>
      </c>
      <c r="K39" s="20">
        <v>586</v>
      </c>
    </row>
    <row r="40" spans="1:11" ht="25.5" x14ac:dyDescent="0.2">
      <c r="A40" s="2" t="s">
        <v>129</v>
      </c>
      <c r="B40" s="6" t="s">
        <v>130</v>
      </c>
      <c r="C40" s="7" t="s">
        <v>108</v>
      </c>
      <c r="D40" s="6" t="s">
        <v>14</v>
      </c>
      <c r="E40" s="6" t="s">
        <v>15</v>
      </c>
      <c r="F40" s="6">
        <v>1</v>
      </c>
      <c r="G40" s="25"/>
      <c r="H40" s="17" t="s">
        <v>131</v>
      </c>
      <c r="I40" s="16" t="str">
        <f>0&amp;1677400366</f>
        <v>01677400366</v>
      </c>
      <c r="J40" s="20">
        <v>342.24</v>
      </c>
      <c r="K40" s="20">
        <v>342.24</v>
      </c>
    </row>
    <row r="41" spans="1:11" x14ac:dyDescent="0.2">
      <c r="A41" s="2" t="s">
        <v>132</v>
      </c>
      <c r="B41" s="6" t="s">
        <v>133</v>
      </c>
      <c r="C41" s="7" t="s">
        <v>13</v>
      </c>
      <c r="D41" s="6" t="s">
        <v>14</v>
      </c>
      <c r="E41" s="6" t="s">
        <v>15</v>
      </c>
      <c r="F41" s="6">
        <v>1</v>
      </c>
      <c r="G41" s="25"/>
      <c r="H41" s="17" t="s">
        <v>134</v>
      </c>
      <c r="I41" s="16" t="str">
        <f>0&amp;1121130197</f>
        <v>01121130197</v>
      </c>
      <c r="J41" s="20">
        <v>1380.9</v>
      </c>
      <c r="K41" s="20">
        <v>0</v>
      </c>
    </row>
    <row r="42" spans="1:11" ht="25.5" x14ac:dyDescent="0.2">
      <c r="A42" s="2" t="s">
        <v>135</v>
      </c>
      <c r="B42" s="6" t="s">
        <v>136</v>
      </c>
      <c r="C42" s="7" t="s">
        <v>137</v>
      </c>
      <c r="D42" s="6" t="s">
        <v>32</v>
      </c>
      <c r="E42" s="6">
        <v>1</v>
      </c>
      <c r="F42" s="6">
        <v>1</v>
      </c>
      <c r="G42" s="25"/>
      <c r="H42" s="17" t="s">
        <v>138</v>
      </c>
      <c r="I42" s="16">
        <v>12202571001</v>
      </c>
      <c r="J42" s="18">
        <v>187.12</v>
      </c>
      <c r="K42" s="18">
        <v>187.12</v>
      </c>
    </row>
    <row r="43" spans="1:11" x14ac:dyDescent="0.2">
      <c r="A43" s="2" t="s">
        <v>139</v>
      </c>
      <c r="B43" s="6" t="s">
        <v>140</v>
      </c>
      <c r="C43" s="3" t="s">
        <v>19</v>
      </c>
      <c r="D43" s="6" t="s">
        <v>14</v>
      </c>
      <c r="E43" s="6" t="s">
        <v>15</v>
      </c>
      <c r="F43" s="6">
        <v>1</v>
      </c>
      <c r="G43" s="25"/>
      <c r="H43" s="17" t="s">
        <v>127</v>
      </c>
      <c r="I43" s="16" t="str">
        <f>0&amp;7997560151</f>
        <v>07997560151</v>
      </c>
      <c r="J43" s="20">
        <v>117.5</v>
      </c>
      <c r="K43" s="20">
        <v>117.5</v>
      </c>
    </row>
    <row r="44" spans="1:11" ht="25.5" x14ac:dyDescent="0.2">
      <c r="A44" s="2" t="s">
        <v>141</v>
      </c>
      <c r="B44" s="9" t="s">
        <v>142</v>
      </c>
      <c r="C44" s="3" t="s">
        <v>111</v>
      </c>
      <c r="D44" s="6" t="s">
        <v>14</v>
      </c>
      <c r="E44" s="6" t="s">
        <v>15</v>
      </c>
      <c r="F44" s="6">
        <v>1</v>
      </c>
      <c r="G44" s="25"/>
      <c r="H44" s="17" t="s">
        <v>143</v>
      </c>
      <c r="I44" s="16" t="str">
        <f>0&amp;2070490988</f>
        <v>02070490988</v>
      </c>
      <c r="J44" s="18">
        <v>4298</v>
      </c>
      <c r="K44" s="18">
        <v>4298</v>
      </c>
    </row>
    <row r="45" spans="1:11" ht="25.5" x14ac:dyDescent="0.2">
      <c r="A45" s="2" t="s">
        <v>144</v>
      </c>
      <c r="B45" s="6" t="s">
        <v>145</v>
      </c>
      <c r="C45" s="7" t="s">
        <v>146</v>
      </c>
      <c r="D45" s="6" t="s">
        <v>14</v>
      </c>
      <c r="E45" s="6" t="s">
        <v>15</v>
      </c>
      <c r="F45" s="6">
        <v>1</v>
      </c>
      <c r="G45" s="25"/>
      <c r="H45" s="17" t="s">
        <v>147</v>
      </c>
      <c r="I45" s="16" t="str">
        <f>0&amp;7553790580</f>
        <v>07553790580</v>
      </c>
      <c r="J45" s="20">
        <v>1347.72</v>
      </c>
      <c r="K45" s="20">
        <v>1347.72</v>
      </c>
    </row>
    <row r="46" spans="1:11" ht="25.5" x14ac:dyDescent="0.2">
      <c r="A46" s="2" t="s">
        <v>148</v>
      </c>
      <c r="B46" s="6" t="s">
        <v>149</v>
      </c>
      <c r="C46" s="7" t="s">
        <v>82</v>
      </c>
      <c r="D46" s="6" t="s">
        <v>32</v>
      </c>
      <c r="E46" s="6">
        <v>1</v>
      </c>
      <c r="F46" s="6">
        <v>1</v>
      </c>
      <c r="G46" s="25"/>
      <c r="H46" s="17" t="s">
        <v>150</v>
      </c>
      <c r="I46" s="16" t="str">
        <f>0&amp;0&amp;495540015</f>
        <v>00495540015</v>
      </c>
      <c r="J46" s="20">
        <v>197</v>
      </c>
      <c r="K46" s="20">
        <v>197</v>
      </c>
    </row>
    <row r="47" spans="1:11" ht="25.5" x14ac:dyDescent="0.2">
      <c r="A47" s="2" t="s">
        <v>151</v>
      </c>
      <c r="B47" s="6" t="s">
        <v>152</v>
      </c>
      <c r="C47" s="7" t="s">
        <v>56</v>
      </c>
      <c r="D47" s="6" t="s">
        <v>14</v>
      </c>
      <c r="E47" s="6" t="s">
        <v>15</v>
      </c>
      <c r="F47" s="6">
        <v>1</v>
      </c>
      <c r="G47" s="25"/>
      <c r="H47" s="17" t="s">
        <v>153</v>
      </c>
      <c r="I47" s="16" t="s">
        <v>154</v>
      </c>
      <c r="J47" s="18">
        <v>620.5</v>
      </c>
      <c r="K47" s="18">
        <v>620.5</v>
      </c>
    </row>
    <row r="48" spans="1:11" ht="25.5" x14ac:dyDescent="0.2">
      <c r="A48" s="2" t="s">
        <v>155</v>
      </c>
      <c r="B48" s="6" t="s">
        <v>156</v>
      </c>
      <c r="C48" s="7" t="s">
        <v>56</v>
      </c>
      <c r="D48" s="6" t="s">
        <v>14</v>
      </c>
      <c r="E48" s="6" t="s">
        <v>15</v>
      </c>
      <c r="F48" s="6">
        <v>1</v>
      </c>
      <c r="G48" s="25"/>
      <c r="H48" s="17" t="s">
        <v>157</v>
      </c>
      <c r="I48" s="16" t="str">
        <f>0&amp;6620551009</f>
        <v>06620551009</v>
      </c>
      <c r="J48" s="20">
        <v>1465.89</v>
      </c>
      <c r="K48" s="20">
        <v>0</v>
      </c>
    </row>
    <row r="49" spans="1:11" ht="25.5" x14ac:dyDescent="0.2">
      <c r="A49" s="2" t="s">
        <v>158</v>
      </c>
      <c r="B49" s="6" t="s">
        <v>159</v>
      </c>
      <c r="C49" s="7" t="s">
        <v>160</v>
      </c>
      <c r="D49" s="6" t="s">
        <v>14</v>
      </c>
      <c r="E49" s="6" t="s">
        <v>15</v>
      </c>
      <c r="F49" s="6">
        <v>1</v>
      </c>
      <c r="G49" s="25"/>
      <c r="H49" s="17" t="s">
        <v>147</v>
      </c>
      <c r="I49" s="16" t="str">
        <f>0&amp;7553790580</f>
        <v>07553790580</v>
      </c>
      <c r="J49" s="20">
        <v>332</v>
      </c>
      <c r="K49" s="20">
        <v>332</v>
      </c>
    </row>
    <row r="50" spans="1:11" ht="25.5" x14ac:dyDescent="0.2">
      <c r="A50" s="2" t="s">
        <v>161</v>
      </c>
      <c r="B50" s="9" t="s">
        <v>162</v>
      </c>
      <c r="C50" s="7" t="s">
        <v>163</v>
      </c>
      <c r="D50" s="6" t="s">
        <v>14</v>
      </c>
      <c r="E50" s="6" t="s">
        <v>15</v>
      </c>
      <c r="F50" s="6">
        <v>1</v>
      </c>
      <c r="G50" s="25"/>
      <c r="H50" s="17" t="s">
        <v>164</v>
      </c>
      <c r="I50" s="16" t="str">
        <f>0&amp;357980615</f>
        <v>0357980615</v>
      </c>
      <c r="J50" s="20">
        <v>1424.2</v>
      </c>
      <c r="K50" s="20">
        <v>0</v>
      </c>
    </row>
    <row r="51" spans="1:11" ht="25.5" x14ac:dyDescent="0.2">
      <c r="A51" s="2" t="s">
        <v>165</v>
      </c>
      <c r="B51" s="6" t="s">
        <v>22</v>
      </c>
      <c r="C51" s="7" t="s">
        <v>166</v>
      </c>
      <c r="D51" s="6" t="s">
        <v>14</v>
      </c>
      <c r="E51" s="6" t="s">
        <v>15</v>
      </c>
      <c r="F51" s="6">
        <v>1</v>
      </c>
      <c r="G51" s="25"/>
      <c r="H51" s="17" t="s">
        <v>167</v>
      </c>
      <c r="I51" s="16" t="str">
        <f>0&amp;1778591006</f>
        <v>01778591006</v>
      </c>
      <c r="J51" s="20">
        <v>1440</v>
      </c>
      <c r="K51" s="20">
        <v>1440</v>
      </c>
    </row>
    <row r="52" spans="1:11" x14ac:dyDescent="0.2">
      <c r="A52" s="2" t="s">
        <v>168</v>
      </c>
      <c r="B52" s="6" t="s">
        <v>169</v>
      </c>
      <c r="C52" s="7" t="s">
        <v>170</v>
      </c>
      <c r="D52" s="6" t="s">
        <v>14</v>
      </c>
      <c r="E52" s="8" t="s">
        <v>15</v>
      </c>
      <c r="F52" s="8">
        <v>1</v>
      </c>
      <c r="G52" s="25"/>
      <c r="H52" s="17" t="s">
        <v>171</v>
      </c>
      <c r="I52" s="16" t="str">
        <f>0&amp;8216451008</f>
        <v>08216451008</v>
      </c>
      <c r="J52" s="20">
        <v>62</v>
      </c>
      <c r="K52" s="20">
        <v>62</v>
      </c>
    </row>
    <row r="53" spans="1:11" ht="38.25" x14ac:dyDescent="0.2">
      <c r="A53" s="2" t="s">
        <v>172</v>
      </c>
      <c r="B53" s="6" t="s">
        <v>173</v>
      </c>
      <c r="C53" s="7" t="s">
        <v>174</v>
      </c>
      <c r="D53" s="6" t="s">
        <v>14</v>
      </c>
      <c r="E53" s="6" t="s">
        <v>15</v>
      </c>
      <c r="F53" s="6">
        <v>1</v>
      </c>
      <c r="G53" s="25"/>
      <c r="H53" s="17" t="s">
        <v>175</v>
      </c>
      <c r="I53" s="16" t="str">
        <f>0&amp;0&amp;368940946</f>
        <v>00368940946</v>
      </c>
      <c r="J53" s="20">
        <v>50.6</v>
      </c>
      <c r="K53" s="20">
        <v>50.6</v>
      </c>
    </row>
    <row r="54" spans="1:11" ht="51" x14ac:dyDescent="0.2">
      <c r="A54" s="2" t="s">
        <v>176</v>
      </c>
      <c r="B54" s="6" t="s">
        <v>177</v>
      </c>
      <c r="C54" s="7" t="s">
        <v>23</v>
      </c>
      <c r="D54" s="6" t="s">
        <v>14</v>
      </c>
      <c r="E54" s="6" t="s">
        <v>15</v>
      </c>
      <c r="F54" s="6">
        <v>1</v>
      </c>
      <c r="G54" s="25"/>
      <c r="H54" s="17" t="s">
        <v>178</v>
      </c>
      <c r="I54" s="16">
        <v>10019671006</v>
      </c>
      <c r="J54" s="20">
        <v>10829</v>
      </c>
      <c r="K54" s="20">
        <v>10829</v>
      </c>
    </row>
    <row r="55" spans="1:11" ht="38.25" x14ac:dyDescent="0.2">
      <c r="A55" s="2" t="s">
        <v>179</v>
      </c>
      <c r="B55" s="6" t="s">
        <v>180</v>
      </c>
      <c r="C55" s="7" t="s">
        <v>181</v>
      </c>
      <c r="D55" s="6" t="s">
        <v>14</v>
      </c>
      <c r="E55" s="6" t="s">
        <v>15</v>
      </c>
      <c r="F55" s="6">
        <v>1</v>
      </c>
      <c r="G55" s="25"/>
      <c r="H55" s="17" t="s">
        <v>147</v>
      </c>
      <c r="I55" s="16" t="str">
        <f>0&amp;7553790580</f>
        <v>07553790580</v>
      </c>
      <c r="J55" s="20">
        <v>176.4</v>
      </c>
      <c r="K55" s="20">
        <v>176.4</v>
      </c>
    </row>
    <row r="56" spans="1:11" ht="25.5" x14ac:dyDescent="0.2">
      <c r="A56" s="2" t="s">
        <v>182</v>
      </c>
      <c r="B56" s="6" t="s">
        <v>183</v>
      </c>
      <c r="C56" s="7" t="s">
        <v>184</v>
      </c>
      <c r="D56" s="6" t="s">
        <v>14</v>
      </c>
      <c r="E56" s="6" t="s">
        <v>15</v>
      </c>
      <c r="F56" s="6">
        <v>1</v>
      </c>
      <c r="G56" s="25"/>
      <c r="H56" s="17" t="s">
        <v>147</v>
      </c>
      <c r="I56" s="16" t="str">
        <f>0&amp;7553790580</f>
        <v>07553790580</v>
      </c>
      <c r="J56" s="20">
        <v>158.4</v>
      </c>
      <c r="K56" s="20">
        <v>158.4</v>
      </c>
    </row>
    <row r="57" spans="1:11" ht="25.5" x14ac:dyDescent="0.2">
      <c r="A57" s="2" t="s">
        <v>185</v>
      </c>
      <c r="B57" s="6" t="s">
        <v>186</v>
      </c>
      <c r="C57" s="7" t="s">
        <v>187</v>
      </c>
      <c r="D57" s="6" t="s">
        <v>32</v>
      </c>
      <c r="E57" s="8">
        <v>1</v>
      </c>
      <c r="F57" s="8">
        <v>1</v>
      </c>
      <c r="G57" s="25"/>
      <c r="H57" s="17" t="s">
        <v>188</v>
      </c>
      <c r="I57" s="16" t="str">
        <f>0&amp;4934860588</f>
        <v>04934860588</v>
      </c>
      <c r="J57" s="20">
        <v>908.61</v>
      </c>
      <c r="K57" s="20">
        <v>908.61</v>
      </c>
    </row>
    <row r="58" spans="1:11" ht="25.5" x14ac:dyDescent="0.2">
      <c r="A58" s="2" t="s">
        <v>189</v>
      </c>
      <c r="B58" s="6" t="s">
        <v>190</v>
      </c>
      <c r="C58" s="7" t="s">
        <v>31</v>
      </c>
      <c r="D58" s="6" t="s">
        <v>14</v>
      </c>
      <c r="E58" s="6" t="s">
        <v>15</v>
      </c>
      <c r="F58" s="6">
        <v>1</v>
      </c>
      <c r="G58" s="25"/>
      <c r="H58" s="17" t="s">
        <v>191</v>
      </c>
      <c r="I58" s="16" t="str">
        <f>0&amp;4654610874</f>
        <v>04654610874</v>
      </c>
      <c r="J58" s="20">
        <v>159.35</v>
      </c>
      <c r="K58" s="20">
        <v>0</v>
      </c>
    </row>
    <row r="59" spans="1:11" ht="25.5" x14ac:dyDescent="0.2">
      <c r="A59" s="2" t="s">
        <v>192</v>
      </c>
      <c r="B59" s="6" t="s">
        <v>193</v>
      </c>
      <c r="C59" s="7" t="s">
        <v>194</v>
      </c>
      <c r="D59" s="6" t="s">
        <v>14</v>
      </c>
      <c r="E59" s="6" t="s">
        <v>15</v>
      </c>
      <c r="F59" s="6">
        <v>1</v>
      </c>
      <c r="G59" s="25"/>
      <c r="H59" s="17" t="s">
        <v>147</v>
      </c>
      <c r="I59" s="16" t="str">
        <f>0&amp;7553790580</f>
        <v>07553790580</v>
      </c>
      <c r="J59" s="20">
        <v>290.12</v>
      </c>
      <c r="K59" s="20">
        <v>290.12</v>
      </c>
    </row>
    <row r="60" spans="1:11" ht="25.5" x14ac:dyDescent="0.2">
      <c r="A60" s="2" t="s">
        <v>195</v>
      </c>
      <c r="B60" s="6" t="s">
        <v>196</v>
      </c>
      <c r="C60" s="7" t="s">
        <v>197</v>
      </c>
      <c r="D60" s="6" t="s">
        <v>32</v>
      </c>
      <c r="E60" s="6">
        <v>1</v>
      </c>
      <c r="F60" s="6">
        <v>1</v>
      </c>
      <c r="G60" s="25"/>
      <c r="H60" s="17" t="s">
        <v>198</v>
      </c>
      <c r="I60" s="16" t="str">
        <f>0&amp;0&amp;610230450</f>
        <v>00610230450</v>
      </c>
      <c r="J60" s="18">
        <v>1690.33</v>
      </c>
      <c r="K60" s="20">
        <v>1690.33</v>
      </c>
    </row>
    <row r="61" spans="1:11" ht="25.5" x14ac:dyDescent="0.2">
      <c r="A61" s="2" t="s">
        <v>199</v>
      </c>
      <c r="B61" s="6" t="s">
        <v>200</v>
      </c>
      <c r="C61" s="7" t="s">
        <v>201</v>
      </c>
      <c r="D61" s="6" t="s">
        <v>14</v>
      </c>
      <c r="E61" s="6" t="s">
        <v>15</v>
      </c>
      <c r="F61" s="6">
        <v>1</v>
      </c>
      <c r="G61" s="25"/>
      <c r="H61" s="17" t="s">
        <v>171</v>
      </c>
      <c r="I61" s="16" t="str">
        <f>0&amp;8216451008</f>
        <v>08216451008</v>
      </c>
      <c r="J61" s="20">
        <v>240</v>
      </c>
      <c r="K61" s="20">
        <v>240</v>
      </c>
    </row>
    <row r="62" spans="1:11" ht="38.25" x14ac:dyDescent="0.2">
      <c r="A62" s="2" t="s">
        <v>202</v>
      </c>
      <c r="B62" s="6" t="s">
        <v>203</v>
      </c>
      <c r="C62" s="7" t="s">
        <v>204</v>
      </c>
      <c r="D62" s="6" t="s">
        <v>32</v>
      </c>
      <c r="E62" s="6">
        <v>1</v>
      </c>
      <c r="F62" s="6">
        <v>1</v>
      </c>
      <c r="G62" s="25"/>
      <c r="H62" s="17" t="s">
        <v>205</v>
      </c>
      <c r="I62" s="16" t="str">
        <f>0&amp;3882321007</f>
        <v>03882321007</v>
      </c>
      <c r="J62" s="20">
        <v>0</v>
      </c>
      <c r="K62" s="20">
        <v>0</v>
      </c>
    </row>
    <row r="63" spans="1:11" x14ac:dyDescent="0.2">
      <c r="A63" s="2" t="s">
        <v>206</v>
      </c>
      <c r="B63" s="6" t="s">
        <v>207</v>
      </c>
      <c r="C63" s="7" t="s">
        <v>111</v>
      </c>
      <c r="D63" s="6" t="s">
        <v>14</v>
      </c>
      <c r="E63" s="6" t="s">
        <v>15</v>
      </c>
      <c r="F63" s="6">
        <v>1</v>
      </c>
      <c r="G63" s="25"/>
      <c r="H63" s="17" t="s">
        <v>208</v>
      </c>
      <c r="I63" s="16" t="str">
        <f>0&amp;2412360022</f>
        <v>02412360022</v>
      </c>
      <c r="J63" s="20">
        <v>3984</v>
      </c>
      <c r="K63" s="20">
        <v>0</v>
      </c>
    </row>
    <row r="64" spans="1:11" ht="51" x14ac:dyDescent="0.2">
      <c r="A64" s="2" t="s">
        <v>209</v>
      </c>
      <c r="B64" s="6" t="s">
        <v>210</v>
      </c>
      <c r="C64" s="7" t="s">
        <v>211</v>
      </c>
      <c r="D64" s="6" t="s">
        <v>32</v>
      </c>
      <c r="E64" s="6">
        <v>1</v>
      </c>
      <c r="F64" s="6">
        <v>1</v>
      </c>
      <c r="G64" s="25"/>
      <c r="H64" s="17" t="s">
        <v>61</v>
      </c>
      <c r="I64" s="16" t="str">
        <f>0&amp;1940231002</f>
        <v>01940231002</v>
      </c>
      <c r="J64" s="20">
        <v>0</v>
      </c>
      <c r="K64" s="20">
        <v>0</v>
      </c>
    </row>
    <row r="65" spans="1:11" ht="25.5" x14ac:dyDescent="0.2">
      <c r="A65" s="2" t="s">
        <v>212</v>
      </c>
      <c r="B65" s="6" t="s">
        <v>213</v>
      </c>
      <c r="C65" s="7" t="s">
        <v>214</v>
      </c>
      <c r="D65" s="6" t="s">
        <v>32</v>
      </c>
      <c r="E65" s="8">
        <v>1</v>
      </c>
      <c r="F65" s="8">
        <v>1</v>
      </c>
      <c r="G65" s="25"/>
      <c r="H65" s="17" t="s">
        <v>215</v>
      </c>
      <c r="I65" s="16" t="str">
        <f>0&amp;9377851002</f>
        <v>09377851002</v>
      </c>
      <c r="J65" s="18">
        <v>630.29999999999995</v>
      </c>
      <c r="K65" s="18">
        <v>530</v>
      </c>
    </row>
    <row r="66" spans="1:11" ht="25.5" x14ac:dyDescent="0.2">
      <c r="A66" s="2" t="s">
        <v>216</v>
      </c>
      <c r="B66" s="6" t="s">
        <v>217</v>
      </c>
      <c r="C66" s="7" t="s">
        <v>108</v>
      </c>
      <c r="D66" s="6" t="s">
        <v>14</v>
      </c>
      <c r="E66" s="6" t="s">
        <v>15</v>
      </c>
      <c r="F66" s="6">
        <v>1</v>
      </c>
      <c r="G66" s="25"/>
      <c r="H66" s="17" t="s">
        <v>171</v>
      </c>
      <c r="I66" s="16" t="str">
        <f>0&amp;8216451008</f>
        <v>08216451008</v>
      </c>
      <c r="J66" s="20">
        <v>420</v>
      </c>
      <c r="K66" s="20">
        <v>420</v>
      </c>
    </row>
    <row r="67" spans="1:11" ht="25.5" x14ac:dyDescent="0.2">
      <c r="A67" s="2" t="s">
        <v>218</v>
      </c>
      <c r="B67" s="9" t="s">
        <v>219</v>
      </c>
      <c r="C67" s="7" t="s">
        <v>163</v>
      </c>
      <c r="D67" s="6" t="s">
        <v>14</v>
      </c>
      <c r="E67" s="6" t="s">
        <v>15</v>
      </c>
      <c r="F67" s="6">
        <v>1</v>
      </c>
      <c r="G67" s="25"/>
      <c r="H67" s="17" t="s">
        <v>220</v>
      </c>
      <c r="I67" s="16" t="str">
        <f>0&amp;2185960693</f>
        <v>02185960693</v>
      </c>
      <c r="J67" s="20">
        <v>3259.6</v>
      </c>
      <c r="K67" s="20">
        <v>0</v>
      </c>
    </row>
    <row r="68" spans="1:11" x14ac:dyDescent="0.2">
      <c r="A68" s="2" t="s">
        <v>221</v>
      </c>
      <c r="B68" s="6" t="s">
        <v>222</v>
      </c>
      <c r="C68" s="7" t="s">
        <v>223</v>
      </c>
      <c r="D68" s="6" t="s">
        <v>14</v>
      </c>
      <c r="E68" s="6" t="s">
        <v>15</v>
      </c>
      <c r="F68" s="6">
        <v>1</v>
      </c>
      <c r="G68" s="25"/>
      <c r="H68" s="17" t="s">
        <v>224</v>
      </c>
      <c r="I68" s="16" t="str">
        <f>0&amp;3454810651</f>
        <v>03454810651</v>
      </c>
      <c r="J68" s="20">
        <v>776.2</v>
      </c>
      <c r="K68" s="20">
        <v>776.2</v>
      </c>
    </row>
    <row r="69" spans="1:11" ht="25.5" x14ac:dyDescent="0.2">
      <c r="A69" s="2" t="s">
        <v>225</v>
      </c>
      <c r="B69" s="6" t="s">
        <v>226</v>
      </c>
      <c r="C69" s="7" t="s">
        <v>227</v>
      </c>
      <c r="D69" s="6" t="s">
        <v>14</v>
      </c>
      <c r="E69" s="6" t="s">
        <v>15</v>
      </c>
      <c r="F69" s="6">
        <v>1</v>
      </c>
      <c r="G69" s="25"/>
      <c r="H69" s="17" t="s">
        <v>171</v>
      </c>
      <c r="I69" s="16" t="str">
        <f>0&amp;8216451008</f>
        <v>08216451008</v>
      </c>
      <c r="J69" s="20">
        <v>112</v>
      </c>
      <c r="K69" s="20">
        <v>112</v>
      </c>
    </row>
    <row r="70" spans="1:11" ht="25.5" x14ac:dyDescent="0.2">
      <c r="A70" s="2" t="s">
        <v>228</v>
      </c>
      <c r="B70" s="6" t="s">
        <v>229</v>
      </c>
      <c r="C70" s="7" t="s">
        <v>93</v>
      </c>
      <c r="D70" s="6" t="s">
        <v>14</v>
      </c>
      <c r="E70" s="6" t="s">
        <v>15</v>
      </c>
      <c r="F70" s="6">
        <v>1</v>
      </c>
      <c r="G70" s="25"/>
      <c r="H70" s="17" t="s">
        <v>73</v>
      </c>
      <c r="I70" s="16" t="str">
        <f>0&amp;4836030876</f>
        <v>04836030876</v>
      </c>
      <c r="J70" s="20">
        <v>975.8</v>
      </c>
      <c r="K70" s="20">
        <v>975.8</v>
      </c>
    </row>
    <row r="71" spans="1:11" ht="25.5" x14ac:dyDescent="0.2">
      <c r="A71" s="2" t="s">
        <v>230</v>
      </c>
      <c r="B71" s="6" t="s">
        <v>231</v>
      </c>
      <c r="C71" s="7" t="s">
        <v>232</v>
      </c>
      <c r="D71" s="6" t="s">
        <v>14</v>
      </c>
      <c r="E71" s="6" t="s">
        <v>15</v>
      </c>
      <c r="F71" s="6">
        <v>1</v>
      </c>
      <c r="G71" s="25"/>
      <c r="H71" s="17" t="s">
        <v>233</v>
      </c>
      <c r="I71" s="16" t="str">
        <f>0&amp;2310381005</f>
        <v>02310381005</v>
      </c>
      <c r="J71" s="20">
        <v>255.6</v>
      </c>
      <c r="K71" s="20">
        <v>255.6</v>
      </c>
    </row>
    <row r="72" spans="1:11" ht="25.5" x14ac:dyDescent="0.2">
      <c r="A72" s="2" t="s">
        <v>234</v>
      </c>
      <c r="B72" s="4" t="s">
        <v>235</v>
      </c>
      <c r="C72" s="7" t="s">
        <v>31</v>
      </c>
      <c r="D72" s="6" t="s">
        <v>32</v>
      </c>
      <c r="E72" s="6">
        <v>1</v>
      </c>
      <c r="F72" s="6">
        <v>1</v>
      </c>
      <c r="G72" s="25"/>
      <c r="H72" s="17" t="s">
        <v>236</v>
      </c>
      <c r="I72" s="16" t="s">
        <v>237</v>
      </c>
      <c r="J72" s="18">
        <v>409.01</v>
      </c>
      <c r="K72" s="20">
        <v>0</v>
      </c>
    </row>
    <row r="73" spans="1:11" ht="25.5" x14ac:dyDescent="0.2">
      <c r="A73" s="2" t="s">
        <v>238</v>
      </c>
      <c r="B73" s="6" t="s">
        <v>239</v>
      </c>
      <c r="C73" s="7" t="s">
        <v>160</v>
      </c>
      <c r="D73" s="9" t="s">
        <v>32</v>
      </c>
      <c r="E73" s="9">
        <v>1</v>
      </c>
      <c r="F73" s="9">
        <v>1</v>
      </c>
      <c r="G73" s="25"/>
      <c r="H73" s="22" t="s">
        <v>240</v>
      </c>
      <c r="I73" s="19" t="str">
        <f>0&amp;6112730582</f>
        <v>06112730582</v>
      </c>
      <c r="J73" s="18">
        <v>3440.5</v>
      </c>
      <c r="K73" s="18">
        <v>3440.5</v>
      </c>
    </row>
    <row r="74" spans="1:11" ht="38.25" x14ac:dyDescent="0.2">
      <c r="A74" s="2" t="s">
        <v>241</v>
      </c>
      <c r="B74" s="6" t="s">
        <v>242</v>
      </c>
      <c r="C74" s="7" t="s">
        <v>56</v>
      </c>
      <c r="D74" s="6" t="s">
        <v>14</v>
      </c>
      <c r="E74" s="6" t="s">
        <v>15</v>
      </c>
      <c r="F74" s="6">
        <v>1</v>
      </c>
      <c r="G74" s="25"/>
      <c r="H74" s="17" t="s">
        <v>243</v>
      </c>
      <c r="I74" s="16" t="str">
        <f>0&amp;7200680721</f>
        <v>07200680721</v>
      </c>
      <c r="J74" s="20">
        <v>185.67</v>
      </c>
      <c r="K74" s="20">
        <v>0</v>
      </c>
    </row>
    <row r="75" spans="1:11" x14ac:dyDescent="0.2">
      <c r="A75" s="2" t="s">
        <v>244</v>
      </c>
      <c r="B75" s="9" t="s">
        <v>245</v>
      </c>
      <c r="C75" s="3" t="s">
        <v>246</v>
      </c>
      <c r="D75" s="9" t="s">
        <v>14</v>
      </c>
      <c r="E75" s="9">
        <v>1</v>
      </c>
      <c r="F75" s="9">
        <v>1</v>
      </c>
      <c r="G75" s="25"/>
      <c r="H75" s="22" t="s">
        <v>247</v>
      </c>
      <c r="I75" s="19" t="str">
        <f>0&amp;3878640238</f>
        <v>03878640238</v>
      </c>
      <c r="J75" s="18">
        <v>41.69</v>
      </c>
      <c r="K75" s="18">
        <v>0</v>
      </c>
    </row>
    <row r="76" spans="1:11" ht="25.5" x14ac:dyDescent="0.2">
      <c r="A76" s="2" t="s">
        <v>248</v>
      </c>
      <c r="B76" s="6" t="s">
        <v>249</v>
      </c>
      <c r="C76" s="7" t="s">
        <v>187</v>
      </c>
      <c r="D76" s="6" t="s">
        <v>32</v>
      </c>
      <c r="E76" s="15"/>
      <c r="F76" s="15"/>
      <c r="G76" s="25"/>
      <c r="H76" s="17" t="s">
        <v>188</v>
      </c>
      <c r="I76" s="16" t="str">
        <f>0&amp;4934860588</f>
        <v>04934860588</v>
      </c>
      <c r="J76" s="20">
        <v>480</v>
      </c>
      <c r="K76" s="20">
        <v>480</v>
      </c>
    </row>
    <row r="77" spans="1:11" x14ac:dyDescent="0.2">
      <c r="A77" s="2" t="s">
        <v>250</v>
      </c>
      <c r="B77" s="6" t="s">
        <v>222</v>
      </c>
      <c r="C77" s="7" t="s">
        <v>251</v>
      </c>
      <c r="D77" s="6" t="s">
        <v>14</v>
      </c>
      <c r="E77" s="6" t="s">
        <v>15</v>
      </c>
      <c r="F77" s="6">
        <v>1</v>
      </c>
      <c r="G77" s="25"/>
      <c r="H77" s="17" t="s">
        <v>127</v>
      </c>
      <c r="I77" s="16" t="str">
        <f>0&amp;7997560151</f>
        <v>07997560151</v>
      </c>
      <c r="J77" s="20">
        <v>2001.6</v>
      </c>
      <c r="K77" s="20">
        <v>2001.6</v>
      </c>
    </row>
    <row r="78" spans="1:11" ht="25.5" x14ac:dyDescent="0.2">
      <c r="A78" s="2" t="s">
        <v>252</v>
      </c>
      <c r="B78" s="6" t="s">
        <v>253</v>
      </c>
      <c r="C78" s="7" t="s">
        <v>19</v>
      </c>
      <c r="D78" s="6" t="s">
        <v>14</v>
      </c>
      <c r="E78" s="6">
        <v>1</v>
      </c>
      <c r="F78" s="6">
        <v>1</v>
      </c>
      <c r="G78" s="25"/>
      <c r="H78" s="17" t="s">
        <v>20</v>
      </c>
      <c r="I78" s="16" t="str">
        <f>0&amp;9156181001</f>
        <v>09156181001</v>
      </c>
      <c r="J78" s="20">
        <v>85</v>
      </c>
      <c r="K78" s="20">
        <v>85</v>
      </c>
    </row>
    <row r="79" spans="1:11" ht="25.5" x14ac:dyDescent="0.2">
      <c r="A79" s="2" t="s">
        <v>254</v>
      </c>
      <c r="B79" s="6" t="s">
        <v>255</v>
      </c>
      <c r="C79" s="7" t="s">
        <v>111</v>
      </c>
      <c r="D79" s="6" t="s">
        <v>14</v>
      </c>
      <c r="E79" s="6">
        <v>1</v>
      </c>
      <c r="F79" s="6">
        <v>1</v>
      </c>
      <c r="G79" s="25"/>
      <c r="H79" s="17" t="s">
        <v>256</v>
      </c>
      <c r="I79" s="16" t="str">
        <f>0&amp;1087440523</f>
        <v>01087440523</v>
      </c>
      <c r="J79" s="20">
        <v>1026</v>
      </c>
      <c r="K79" s="20">
        <v>0</v>
      </c>
    </row>
    <row r="80" spans="1:11" ht="25.5" x14ac:dyDescent="0.2">
      <c r="A80" s="2" t="s">
        <v>257</v>
      </c>
      <c r="B80" s="6" t="s">
        <v>258</v>
      </c>
      <c r="C80" s="7" t="s">
        <v>36</v>
      </c>
      <c r="D80" s="6" t="s">
        <v>14</v>
      </c>
      <c r="E80" s="6">
        <v>1</v>
      </c>
      <c r="F80" s="6">
        <v>1</v>
      </c>
      <c r="G80" s="25"/>
      <c r="H80" s="17" t="s">
        <v>87</v>
      </c>
      <c r="I80" s="16" t="str">
        <f>0&amp;2109050241</f>
        <v>02109050241</v>
      </c>
      <c r="J80" s="20">
        <v>269.83999999999997</v>
      </c>
      <c r="K80" s="20">
        <v>329.2</v>
      </c>
    </row>
    <row r="81" spans="1:11" ht="25.5" x14ac:dyDescent="0.2">
      <c r="A81" s="2" t="s">
        <v>259</v>
      </c>
      <c r="B81" s="6" t="s">
        <v>156</v>
      </c>
      <c r="C81" s="7" t="s">
        <v>31</v>
      </c>
      <c r="D81" s="6" t="s">
        <v>14</v>
      </c>
      <c r="E81" s="6" t="s">
        <v>15</v>
      </c>
      <c r="F81" s="8">
        <v>1</v>
      </c>
      <c r="G81" s="25"/>
      <c r="H81" s="17" t="s">
        <v>127</v>
      </c>
      <c r="I81" s="16" t="str">
        <f>0&amp;7997560151</f>
        <v>07997560151</v>
      </c>
      <c r="J81" s="20">
        <v>486.96</v>
      </c>
      <c r="K81" s="20">
        <v>486.96</v>
      </c>
    </row>
    <row r="82" spans="1:11" ht="25.5" x14ac:dyDescent="0.2">
      <c r="A82" s="2" t="s">
        <v>260</v>
      </c>
      <c r="B82" s="6" t="s">
        <v>261</v>
      </c>
      <c r="C82" s="7" t="s">
        <v>262</v>
      </c>
      <c r="D82" s="6" t="s">
        <v>32</v>
      </c>
      <c r="E82" s="15"/>
      <c r="F82" s="15"/>
      <c r="G82" s="25"/>
      <c r="H82" s="17" t="s">
        <v>105</v>
      </c>
      <c r="I82" s="16" t="str">
        <f>0&amp;7785971008</f>
        <v>07785971008</v>
      </c>
      <c r="J82" s="18">
        <v>119</v>
      </c>
      <c r="K82" s="20">
        <v>119</v>
      </c>
    </row>
    <row r="83" spans="1:11" ht="38.25" x14ac:dyDescent="0.2">
      <c r="A83" s="38" t="s">
        <v>263</v>
      </c>
      <c r="B83" s="9" t="s">
        <v>264</v>
      </c>
      <c r="C83" s="7" t="s">
        <v>265</v>
      </c>
      <c r="D83" s="6" t="s">
        <v>14</v>
      </c>
      <c r="E83" s="6" t="s">
        <v>15</v>
      </c>
      <c r="F83" s="6">
        <v>1</v>
      </c>
      <c r="G83" s="25"/>
      <c r="H83" s="17" t="s">
        <v>266</v>
      </c>
      <c r="I83" s="16" t="str">
        <f>0&amp;7444730589</f>
        <v>07444730589</v>
      </c>
      <c r="J83" s="20">
        <v>8615</v>
      </c>
      <c r="K83" s="20">
        <v>0</v>
      </c>
    </row>
    <row r="84" spans="1:11" ht="25.5" x14ac:dyDescent="0.2">
      <c r="A84" s="2" t="s">
        <v>263</v>
      </c>
      <c r="B84" s="9" t="s">
        <v>267</v>
      </c>
      <c r="C84" s="7" t="s">
        <v>163</v>
      </c>
      <c r="D84" s="6" t="s">
        <v>14</v>
      </c>
      <c r="E84" s="6" t="s">
        <v>15</v>
      </c>
      <c r="F84" s="6">
        <v>1</v>
      </c>
      <c r="G84" s="25"/>
      <c r="H84" s="17" t="s">
        <v>99</v>
      </c>
      <c r="I84" s="16" t="str">
        <f>0&amp;8216451008</f>
        <v>08216451008</v>
      </c>
      <c r="J84" s="20">
        <v>1056.76</v>
      </c>
      <c r="K84" s="20">
        <v>0</v>
      </c>
    </row>
    <row r="85" spans="1:11" x14ac:dyDescent="0.2">
      <c r="A85" s="2" t="s">
        <v>268</v>
      </c>
      <c r="B85" s="9" t="s">
        <v>269</v>
      </c>
      <c r="C85" s="7" t="s">
        <v>49</v>
      </c>
      <c r="D85" s="6" t="s">
        <v>14</v>
      </c>
      <c r="E85" s="6" t="s">
        <v>15</v>
      </c>
      <c r="F85" s="6">
        <v>1</v>
      </c>
      <c r="G85" s="25"/>
      <c r="H85" s="17" t="s">
        <v>270</v>
      </c>
      <c r="I85" s="16" t="str">
        <f>0&amp;7252620963</f>
        <v>07252620963</v>
      </c>
      <c r="J85" s="18">
        <v>1853</v>
      </c>
      <c r="K85" s="18">
        <v>1853</v>
      </c>
    </row>
    <row r="86" spans="1:11" ht="25.5" x14ac:dyDescent="0.2">
      <c r="A86" s="2" t="s">
        <v>271</v>
      </c>
      <c r="B86" s="9" t="s">
        <v>272</v>
      </c>
      <c r="C86" s="7" t="s">
        <v>146</v>
      </c>
      <c r="D86" s="6" t="s">
        <v>32</v>
      </c>
      <c r="E86" s="15"/>
      <c r="F86" s="15"/>
      <c r="G86" s="25"/>
      <c r="H86" s="17" t="s">
        <v>273</v>
      </c>
      <c r="I86" s="16" t="str">
        <f>0&amp;7021201004</f>
        <v>07021201004</v>
      </c>
      <c r="J86" s="20">
        <v>4079</v>
      </c>
      <c r="K86" s="20">
        <v>4079</v>
      </c>
    </row>
    <row r="87" spans="1:11" ht="25.5" x14ac:dyDescent="0.2">
      <c r="A87" s="2" t="s">
        <v>274</v>
      </c>
      <c r="B87" s="9" t="s">
        <v>275</v>
      </c>
      <c r="C87" s="7" t="s">
        <v>276</v>
      </c>
      <c r="D87" s="6" t="s">
        <v>32</v>
      </c>
      <c r="E87" s="15"/>
      <c r="F87" s="15"/>
      <c r="G87" s="25"/>
      <c r="H87" s="17" t="s">
        <v>120</v>
      </c>
      <c r="I87" s="16" t="str">
        <f>0&amp;5170151004</f>
        <v>05170151004</v>
      </c>
      <c r="J87" s="20">
        <v>4036.8</v>
      </c>
      <c r="K87" s="20">
        <v>0</v>
      </c>
    </row>
    <row r="88" spans="1:11" ht="25.5" x14ac:dyDescent="0.2">
      <c r="A88" s="2" t="s">
        <v>277</v>
      </c>
      <c r="B88" s="9" t="s">
        <v>278</v>
      </c>
      <c r="C88" s="7" t="s">
        <v>31</v>
      </c>
      <c r="D88" s="6" t="s">
        <v>14</v>
      </c>
      <c r="E88" s="6" t="s">
        <v>15</v>
      </c>
      <c r="F88" s="6">
        <v>1</v>
      </c>
      <c r="G88" s="25"/>
      <c r="H88" s="17" t="s">
        <v>279</v>
      </c>
      <c r="I88" s="16" t="str">
        <f>0&amp;7752260633</f>
        <v>07752260633</v>
      </c>
      <c r="J88" s="20">
        <v>751.8</v>
      </c>
      <c r="K88" s="20">
        <v>751.8</v>
      </c>
    </row>
    <row r="89" spans="1:11" x14ac:dyDescent="0.2">
      <c r="A89" s="2" t="s">
        <v>280</v>
      </c>
      <c r="B89" s="9" t="s">
        <v>281</v>
      </c>
      <c r="C89" s="7" t="s">
        <v>246</v>
      </c>
      <c r="D89" s="9" t="s">
        <v>14</v>
      </c>
      <c r="E89" s="6" t="s">
        <v>15</v>
      </c>
      <c r="F89" s="6">
        <v>1</v>
      </c>
      <c r="G89" s="25"/>
      <c r="H89" s="17" t="s">
        <v>282</v>
      </c>
      <c r="I89" s="19" t="str">
        <f>0&amp;3878640238</f>
        <v>03878640238</v>
      </c>
      <c r="J89" s="20">
        <v>785.98</v>
      </c>
      <c r="K89" s="20">
        <v>0</v>
      </c>
    </row>
    <row r="90" spans="1:11" x14ac:dyDescent="0.2">
      <c r="A90" s="2" t="s">
        <v>283</v>
      </c>
      <c r="B90" s="6" t="s">
        <v>284</v>
      </c>
      <c r="C90" s="7" t="s">
        <v>93</v>
      </c>
      <c r="D90" s="6" t="s">
        <v>14</v>
      </c>
      <c r="E90" s="6" t="s">
        <v>15</v>
      </c>
      <c r="F90" s="6">
        <v>1</v>
      </c>
      <c r="G90" s="25"/>
      <c r="H90" s="17" t="s">
        <v>285</v>
      </c>
      <c r="I90" s="16" t="str">
        <f>0&amp;1283500401</f>
        <v>01283500401</v>
      </c>
      <c r="J90" s="20">
        <v>191.38</v>
      </c>
      <c r="K90" s="20">
        <v>191.38</v>
      </c>
    </row>
    <row r="91" spans="1:11" ht="25.5" x14ac:dyDescent="0.2">
      <c r="A91" s="2" t="s">
        <v>286</v>
      </c>
      <c r="B91" s="6" t="s">
        <v>287</v>
      </c>
      <c r="C91" s="7" t="s">
        <v>288</v>
      </c>
      <c r="D91" s="6" t="s">
        <v>14</v>
      </c>
      <c r="E91" s="6" t="s">
        <v>15</v>
      </c>
      <c r="F91" s="6">
        <v>1</v>
      </c>
      <c r="G91" s="25"/>
      <c r="H91" s="17" t="s">
        <v>67</v>
      </c>
      <c r="I91" s="16" t="str">
        <f>0&amp;2510500040</f>
        <v>02510500040</v>
      </c>
      <c r="J91" s="20">
        <v>1339.96</v>
      </c>
      <c r="K91" s="20">
        <v>1339.96</v>
      </c>
    </row>
    <row r="92" spans="1:11" ht="25.5" x14ac:dyDescent="0.2">
      <c r="A92" s="2" t="s">
        <v>289</v>
      </c>
      <c r="B92" s="6" t="s">
        <v>290</v>
      </c>
      <c r="C92" s="7" t="s">
        <v>86</v>
      </c>
      <c r="D92" s="6" t="s">
        <v>32</v>
      </c>
      <c r="E92" s="15"/>
      <c r="F92" s="15"/>
      <c r="G92" s="25"/>
      <c r="H92" s="17" t="s">
        <v>291</v>
      </c>
      <c r="I92" s="16" t="str">
        <f>0&amp;9267731009</f>
        <v>09267731009</v>
      </c>
      <c r="J92" s="20">
        <v>150</v>
      </c>
      <c r="K92" s="20">
        <v>150</v>
      </c>
    </row>
    <row r="93" spans="1:11" x14ac:dyDescent="0.2">
      <c r="A93" s="2" t="s">
        <v>292</v>
      </c>
      <c r="B93" s="6" t="s">
        <v>293</v>
      </c>
      <c r="C93" s="7" t="s">
        <v>56</v>
      </c>
      <c r="D93" s="6" t="s">
        <v>14</v>
      </c>
      <c r="E93" s="6" t="s">
        <v>15</v>
      </c>
      <c r="F93" s="8">
        <v>1</v>
      </c>
      <c r="G93" s="25"/>
      <c r="H93" s="17" t="s">
        <v>134</v>
      </c>
      <c r="I93" s="16" t="str">
        <f>0&amp;1121130197</f>
        <v>01121130197</v>
      </c>
      <c r="J93" s="20">
        <v>4350</v>
      </c>
      <c r="K93" s="20">
        <v>0</v>
      </c>
    </row>
    <row r="94" spans="1:11" ht="38.25" x14ac:dyDescent="0.2">
      <c r="A94" s="2" t="s">
        <v>294</v>
      </c>
      <c r="B94" s="6" t="s">
        <v>295</v>
      </c>
      <c r="C94" s="7" t="s">
        <v>86</v>
      </c>
      <c r="D94" s="5" t="s">
        <v>14</v>
      </c>
      <c r="E94" s="6" t="s">
        <v>15</v>
      </c>
      <c r="F94" s="6">
        <v>1</v>
      </c>
      <c r="G94" s="25"/>
      <c r="H94" s="21" t="s">
        <v>296</v>
      </c>
      <c r="I94" s="16" t="str">
        <f>0&amp;1793431006</f>
        <v>01793431006</v>
      </c>
      <c r="J94" s="20">
        <v>213.5</v>
      </c>
      <c r="K94" s="20">
        <v>213.5</v>
      </c>
    </row>
    <row r="95" spans="1:11" ht="38.25" x14ac:dyDescent="0.2">
      <c r="A95" s="2" t="s">
        <v>297</v>
      </c>
      <c r="B95" s="6" t="s">
        <v>298</v>
      </c>
      <c r="C95" s="7" t="s">
        <v>60</v>
      </c>
      <c r="D95" s="6" t="s">
        <v>32</v>
      </c>
      <c r="E95" s="15"/>
      <c r="F95" s="15"/>
      <c r="G95" s="25"/>
      <c r="H95" s="17" t="s">
        <v>61</v>
      </c>
      <c r="I95" s="16" t="str">
        <f>0&amp;1940231002</f>
        <v>01940231002</v>
      </c>
      <c r="J95" s="20">
        <v>0</v>
      </c>
      <c r="K95" s="20">
        <v>0</v>
      </c>
    </row>
    <row r="96" spans="1:11" ht="25.5" x14ac:dyDescent="0.2">
      <c r="A96" s="54" t="s">
        <v>299</v>
      </c>
      <c r="B96" s="55" t="s">
        <v>300</v>
      </c>
      <c r="C96" s="56" t="s">
        <v>108</v>
      </c>
      <c r="D96" s="55" t="s">
        <v>301</v>
      </c>
      <c r="E96" s="57">
        <v>9</v>
      </c>
      <c r="F96" s="57">
        <v>2</v>
      </c>
      <c r="G96" s="25"/>
      <c r="H96" s="17" t="s">
        <v>302</v>
      </c>
      <c r="I96" s="16" t="s">
        <v>303</v>
      </c>
      <c r="J96" s="20">
        <v>4056.64</v>
      </c>
      <c r="K96" s="20">
        <v>0</v>
      </c>
    </row>
    <row r="97" spans="1:11" ht="25.5" x14ac:dyDescent="0.2">
      <c r="A97" s="54"/>
      <c r="B97" s="55"/>
      <c r="C97" s="56"/>
      <c r="D97" s="55"/>
      <c r="E97" s="57"/>
      <c r="F97" s="57"/>
      <c r="G97" s="22" t="s">
        <v>304</v>
      </c>
      <c r="H97" s="25"/>
      <c r="I97" s="24"/>
      <c r="J97" s="23"/>
      <c r="K97" s="23"/>
    </row>
    <row r="98" spans="1:11" ht="25.5" x14ac:dyDescent="0.2">
      <c r="A98" s="8" t="s">
        <v>305</v>
      </c>
      <c r="B98" s="6" t="s">
        <v>306</v>
      </c>
      <c r="C98" s="7" t="s">
        <v>19</v>
      </c>
      <c r="D98" s="9" t="s">
        <v>301</v>
      </c>
      <c r="E98" s="9">
        <v>5</v>
      </c>
      <c r="F98" s="9">
        <v>1</v>
      </c>
      <c r="G98" s="25"/>
      <c r="H98" s="17" t="s">
        <v>307</v>
      </c>
      <c r="I98" s="16" t="str">
        <f>0&amp;2683390401</f>
        <v>02683390401</v>
      </c>
      <c r="J98" s="20">
        <v>4665.3999999999996</v>
      </c>
      <c r="K98" s="20">
        <v>4665.3999999999996</v>
      </c>
    </row>
    <row r="99" spans="1:11" ht="25.5" x14ac:dyDescent="0.2">
      <c r="A99" s="8" t="s">
        <v>308</v>
      </c>
      <c r="B99" s="6" t="s">
        <v>309</v>
      </c>
      <c r="C99" s="7" t="s">
        <v>310</v>
      </c>
      <c r="D99" s="9" t="s">
        <v>301</v>
      </c>
      <c r="E99" s="9">
        <v>1</v>
      </c>
      <c r="F99" s="9">
        <v>1</v>
      </c>
      <c r="G99" s="25"/>
      <c r="H99" s="17" t="s">
        <v>311</v>
      </c>
      <c r="I99" s="16" t="str">
        <f>0&amp;9234221001</f>
        <v>09234221001</v>
      </c>
      <c r="J99" s="20">
        <v>983.6</v>
      </c>
      <c r="K99" s="20">
        <v>983.6</v>
      </c>
    </row>
    <row r="100" spans="1:11" ht="25.5" x14ac:dyDescent="0.2">
      <c r="A100" s="8" t="s">
        <v>312</v>
      </c>
      <c r="B100" s="9" t="s">
        <v>313</v>
      </c>
      <c r="C100" s="3" t="s">
        <v>314</v>
      </c>
      <c r="D100" s="6" t="s">
        <v>301</v>
      </c>
      <c r="E100" s="6">
        <v>5</v>
      </c>
      <c r="F100" s="9">
        <v>1</v>
      </c>
      <c r="G100" s="25"/>
      <c r="H100" s="17" t="s">
        <v>28</v>
      </c>
      <c r="I100" s="16" t="str">
        <f>0&amp;9234221001</f>
        <v>09234221001</v>
      </c>
      <c r="J100" s="20">
        <v>2794</v>
      </c>
      <c r="K100" s="20">
        <v>0</v>
      </c>
    </row>
    <row r="101" spans="1:11" x14ac:dyDescent="0.2">
      <c r="A101" s="54" t="s">
        <v>315</v>
      </c>
      <c r="B101" s="55" t="s">
        <v>316</v>
      </c>
      <c r="C101" s="54" t="s">
        <v>317</v>
      </c>
      <c r="D101" s="55" t="s">
        <v>301</v>
      </c>
      <c r="E101" s="54">
        <v>8</v>
      </c>
      <c r="F101" s="54">
        <v>7</v>
      </c>
      <c r="G101" s="25"/>
      <c r="H101" s="17" t="s">
        <v>318</v>
      </c>
      <c r="I101" s="16" t="str">
        <f>0&amp;1426370670</f>
        <v>01426370670</v>
      </c>
      <c r="J101" s="20">
        <v>1260.92</v>
      </c>
      <c r="K101" s="20">
        <v>1260.92</v>
      </c>
    </row>
    <row r="102" spans="1:11" ht="76.5" x14ac:dyDescent="0.2">
      <c r="A102" s="54"/>
      <c r="B102" s="55"/>
      <c r="C102" s="54"/>
      <c r="D102" s="55"/>
      <c r="E102" s="54"/>
      <c r="F102" s="54"/>
      <c r="G102" s="17" t="s">
        <v>319</v>
      </c>
      <c r="H102" s="53"/>
      <c r="I102" s="16" t="str">
        <f>0&amp;624490868</f>
        <v>0624490868</v>
      </c>
      <c r="J102" s="23"/>
      <c r="K102" s="23"/>
    </row>
    <row r="103" spans="1:11" ht="89.25" x14ac:dyDescent="0.2">
      <c r="A103" s="54"/>
      <c r="B103" s="55"/>
      <c r="C103" s="54"/>
      <c r="D103" s="55"/>
      <c r="E103" s="54"/>
      <c r="F103" s="54"/>
      <c r="G103" s="17" t="s">
        <v>320</v>
      </c>
      <c r="H103" s="53"/>
      <c r="I103" s="48" t="str">
        <f>0&amp;7200680721</f>
        <v>07200680721</v>
      </c>
      <c r="J103" s="23"/>
      <c r="K103" s="23"/>
    </row>
    <row r="104" spans="1:11" x14ac:dyDescent="0.2">
      <c r="A104" s="54"/>
      <c r="B104" s="55"/>
      <c r="C104" s="54"/>
      <c r="D104" s="55"/>
      <c r="E104" s="54"/>
      <c r="F104" s="54"/>
      <c r="G104" s="17" t="s">
        <v>321</v>
      </c>
      <c r="H104" s="53"/>
      <c r="I104" s="24" t="str">
        <f>0&amp;1358030599</f>
        <v>01358030599</v>
      </c>
      <c r="J104" s="23"/>
      <c r="K104" s="23"/>
    </row>
    <row r="105" spans="1:11" x14ac:dyDescent="0.2">
      <c r="A105" s="54"/>
      <c r="B105" s="55"/>
      <c r="C105" s="54"/>
      <c r="D105" s="55"/>
      <c r="E105" s="54"/>
      <c r="F105" s="54"/>
      <c r="G105" s="17" t="s">
        <v>322</v>
      </c>
      <c r="H105" s="53"/>
      <c r="I105" s="48" t="str">
        <f>0&amp;9852511006</f>
        <v>09852511006</v>
      </c>
      <c r="J105" s="23"/>
      <c r="K105" s="23"/>
    </row>
    <row r="106" spans="1:11" ht="38.25" x14ac:dyDescent="0.2">
      <c r="A106" s="54"/>
      <c r="B106" s="55"/>
      <c r="C106" s="54"/>
      <c r="D106" s="55"/>
      <c r="E106" s="54"/>
      <c r="F106" s="54"/>
      <c r="G106" s="17" t="s">
        <v>323</v>
      </c>
      <c r="H106" s="53"/>
      <c r="I106" s="48" t="str">
        <f>0&amp;6284831002</f>
        <v>06284831002</v>
      </c>
      <c r="J106" s="23"/>
      <c r="K106" s="23"/>
    </row>
    <row r="107" spans="1:11" x14ac:dyDescent="0.2">
      <c r="A107" s="54"/>
      <c r="B107" s="55"/>
      <c r="C107" s="54"/>
      <c r="D107" s="55"/>
      <c r="E107" s="54"/>
      <c r="F107" s="54"/>
      <c r="G107" s="17" t="s">
        <v>324</v>
      </c>
      <c r="H107" s="53"/>
      <c r="I107" s="16" t="str">
        <f>0&amp;2683390401</f>
        <v>02683390401</v>
      </c>
      <c r="J107" s="23"/>
      <c r="K107" s="23"/>
    </row>
    <row r="108" spans="1:11" x14ac:dyDescent="0.2">
      <c r="A108" s="54" t="s">
        <v>325</v>
      </c>
      <c r="B108" s="57" t="s">
        <v>326</v>
      </c>
      <c r="C108" s="56" t="s">
        <v>327</v>
      </c>
      <c r="D108" s="57" t="s">
        <v>301</v>
      </c>
      <c r="E108" s="57">
        <v>11</v>
      </c>
      <c r="F108" s="57">
        <v>4</v>
      </c>
      <c r="G108" s="25"/>
      <c r="H108" s="22" t="s">
        <v>328</v>
      </c>
      <c r="I108" s="16" t="str">
        <f>0&amp;6262520155</f>
        <v>06262520155</v>
      </c>
      <c r="J108" s="18">
        <v>1820.29</v>
      </c>
      <c r="K108" s="18">
        <v>2202.5500000000002</v>
      </c>
    </row>
    <row r="109" spans="1:11" x14ac:dyDescent="0.2">
      <c r="A109" s="54"/>
      <c r="B109" s="57"/>
      <c r="C109" s="56"/>
      <c r="D109" s="57"/>
      <c r="E109" s="57"/>
      <c r="F109" s="57"/>
      <c r="G109" s="22" t="s">
        <v>329</v>
      </c>
      <c r="H109" s="53"/>
      <c r="I109" s="48" t="str">
        <f>0&amp;1426370670</f>
        <v>01426370670</v>
      </c>
      <c r="J109" s="23"/>
      <c r="K109" s="23"/>
    </row>
    <row r="110" spans="1:11" x14ac:dyDescent="0.2">
      <c r="A110" s="54"/>
      <c r="B110" s="57"/>
      <c r="C110" s="56"/>
      <c r="D110" s="57"/>
      <c r="E110" s="57"/>
      <c r="F110" s="57"/>
      <c r="G110" s="22" t="s">
        <v>330</v>
      </c>
      <c r="H110" s="53"/>
      <c r="I110" s="24"/>
      <c r="J110" s="23"/>
      <c r="K110" s="23"/>
    </row>
    <row r="111" spans="1:11" x14ac:dyDescent="0.2">
      <c r="A111" s="54"/>
      <c r="B111" s="57"/>
      <c r="C111" s="56"/>
      <c r="D111" s="57"/>
      <c r="E111" s="57"/>
      <c r="F111" s="57"/>
      <c r="G111" s="22" t="s">
        <v>324</v>
      </c>
      <c r="H111" s="53"/>
      <c r="I111" s="16" t="str">
        <f>0&amp;2683390401</f>
        <v>02683390401</v>
      </c>
      <c r="J111" s="23"/>
      <c r="K111" s="23"/>
    </row>
    <row r="112" spans="1:11" x14ac:dyDescent="0.2">
      <c r="A112" s="54" t="s">
        <v>331</v>
      </c>
      <c r="B112" s="55" t="s">
        <v>332</v>
      </c>
      <c r="C112" s="54" t="s">
        <v>333</v>
      </c>
      <c r="D112" s="55" t="s">
        <v>301</v>
      </c>
      <c r="E112" s="54">
        <v>7</v>
      </c>
      <c r="F112" s="54">
        <v>2</v>
      </c>
      <c r="G112" s="25"/>
      <c r="H112" s="17" t="s">
        <v>157</v>
      </c>
      <c r="I112" s="16" t="str">
        <f>0&amp;6620551009</f>
        <v>06620551009</v>
      </c>
      <c r="J112" s="20">
        <v>42</v>
      </c>
      <c r="K112" s="20">
        <v>42</v>
      </c>
    </row>
    <row r="113" spans="1:11" ht="25.5" x14ac:dyDescent="0.2">
      <c r="A113" s="54"/>
      <c r="B113" s="55"/>
      <c r="C113" s="54"/>
      <c r="D113" s="55"/>
      <c r="E113" s="54"/>
      <c r="F113" s="54"/>
      <c r="G113" s="17" t="s">
        <v>334</v>
      </c>
      <c r="H113" s="25"/>
      <c r="I113" s="48" t="str">
        <f>0&amp;1426370670</f>
        <v>01426370670</v>
      </c>
      <c r="J113" s="23"/>
      <c r="K113" s="23"/>
    </row>
    <row r="114" spans="1:11" x14ac:dyDescent="0.2">
      <c r="A114" s="54" t="s">
        <v>335</v>
      </c>
      <c r="B114" s="55" t="s">
        <v>336</v>
      </c>
      <c r="C114" s="54" t="s">
        <v>337</v>
      </c>
      <c r="D114" s="55" t="s">
        <v>301</v>
      </c>
      <c r="E114" s="54">
        <v>8</v>
      </c>
      <c r="F114" s="54">
        <v>2</v>
      </c>
      <c r="G114" s="25"/>
      <c r="H114" s="17" t="s">
        <v>307</v>
      </c>
      <c r="I114" s="16" t="str">
        <f>0&amp;2683390401</f>
        <v>02683390401</v>
      </c>
      <c r="J114" s="18">
        <v>1364.86</v>
      </c>
      <c r="K114" s="18">
        <v>1364.86</v>
      </c>
    </row>
    <row r="115" spans="1:11" ht="25.5" x14ac:dyDescent="0.2">
      <c r="A115" s="54"/>
      <c r="B115" s="55"/>
      <c r="C115" s="54"/>
      <c r="D115" s="55"/>
      <c r="E115" s="54"/>
      <c r="F115" s="54"/>
      <c r="G115" s="17" t="s">
        <v>338</v>
      </c>
      <c r="H115" s="25"/>
      <c r="I115" s="16" t="str">
        <f>0&amp;6620551009</f>
        <v>06620551009</v>
      </c>
      <c r="J115" s="23"/>
      <c r="K115" s="23"/>
    </row>
    <row r="116" spans="1:11" ht="25.5" x14ac:dyDescent="0.2">
      <c r="A116" s="8" t="s">
        <v>339</v>
      </c>
      <c r="B116" s="6" t="s">
        <v>156</v>
      </c>
      <c r="C116" s="3" t="s">
        <v>340</v>
      </c>
      <c r="D116" s="6" t="s">
        <v>301</v>
      </c>
      <c r="E116" s="6">
        <v>10</v>
      </c>
      <c r="F116" s="9">
        <v>1</v>
      </c>
      <c r="G116" s="25"/>
      <c r="H116" s="17" t="s">
        <v>157</v>
      </c>
      <c r="I116" s="16" t="str">
        <f>0&amp;6620551009</f>
        <v>06620551009</v>
      </c>
      <c r="J116" s="20">
        <v>1652.03</v>
      </c>
      <c r="K116" s="20">
        <v>1652.03</v>
      </c>
    </row>
    <row r="117" spans="1:11" x14ac:dyDescent="0.2">
      <c r="A117" s="54" t="s">
        <v>341</v>
      </c>
      <c r="B117" s="55" t="s">
        <v>342</v>
      </c>
      <c r="C117" s="56" t="s">
        <v>340</v>
      </c>
      <c r="D117" s="55" t="s">
        <v>301</v>
      </c>
      <c r="E117" s="55">
        <v>9</v>
      </c>
      <c r="F117" s="55">
        <v>6</v>
      </c>
      <c r="G117" s="25"/>
      <c r="H117" s="17" t="s">
        <v>318</v>
      </c>
      <c r="I117" s="16" t="str">
        <f>0&amp;1426370670</f>
        <v>01426370670</v>
      </c>
      <c r="J117" s="20">
        <v>2083.4899999999998</v>
      </c>
      <c r="K117" s="20">
        <v>2083.4899999999998</v>
      </c>
    </row>
    <row r="118" spans="1:11" ht="38.25" x14ac:dyDescent="0.2">
      <c r="A118" s="54"/>
      <c r="B118" s="55"/>
      <c r="C118" s="56"/>
      <c r="D118" s="55"/>
      <c r="E118" s="55"/>
      <c r="F118" s="55"/>
      <c r="G118" s="17" t="s">
        <v>285</v>
      </c>
      <c r="H118" s="25"/>
      <c r="I118" s="48" t="str">
        <f>0&amp;1283500401</f>
        <v>01283500401</v>
      </c>
      <c r="J118" s="23"/>
      <c r="K118" s="23"/>
    </row>
    <row r="119" spans="1:11" ht="25.5" x14ac:dyDescent="0.2">
      <c r="A119" s="54"/>
      <c r="B119" s="55"/>
      <c r="C119" s="56"/>
      <c r="D119" s="55"/>
      <c r="E119" s="55"/>
      <c r="F119" s="55"/>
      <c r="G119" s="17" t="s">
        <v>343</v>
      </c>
      <c r="H119" s="25"/>
      <c r="I119" s="16" t="str">
        <f>0&amp;7997560151</f>
        <v>07997560151</v>
      </c>
      <c r="J119" s="23"/>
      <c r="K119" s="23"/>
    </row>
    <row r="120" spans="1:11" ht="63.75" x14ac:dyDescent="0.2">
      <c r="A120" s="54"/>
      <c r="B120" s="55"/>
      <c r="C120" s="56"/>
      <c r="D120" s="55"/>
      <c r="E120" s="55"/>
      <c r="F120" s="55"/>
      <c r="G120" s="17" t="s">
        <v>344</v>
      </c>
      <c r="H120" s="25"/>
      <c r="I120" s="48" t="str">
        <f>0&amp;0&amp;0&amp;65990947</f>
        <v>00065990947</v>
      </c>
      <c r="J120" s="23"/>
      <c r="K120" s="23"/>
    </row>
    <row r="121" spans="1:11" x14ac:dyDescent="0.2">
      <c r="A121" s="54"/>
      <c r="B121" s="55"/>
      <c r="C121" s="56"/>
      <c r="D121" s="55"/>
      <c r="E121" s="55"/>
      <c r="F121" s="55"/>
      <c r="G121" s="17" t="s">
        <v>324</v>
      </c>
      <c r="H121" s="25"/>
      <c r="I121" s="16" t="str">
        <f>0&amp;2683390401</f>
        <v>02683390401</v>
      </c>
      <c r="J121" s="23"/>
      <c r="K121" s="23"/>
    </row>
    <row r="122" spans="1:11" ht="38.25" x14ac:dyDescent="0.2">
      <c r="A122" s="54"/>
      <c r="B122" s="55"/>
      <c r="C122" s="56"/>
      <c r="D122" s="55"/>
      <c r="E122" s="55"/>
      <c r="F122" s="55"/>
      <c r="G122" s="17" t="s">
        <v>323</v>
      </c>
      <c r="H122" s="25"/>
      <c r="I122" s="48" t="str">
        <f>0&amp;6284831002</f>
        <v>06284831002</v>
      </c>
      <c r="J122" s="23"/>
      <c r="K122" s="23"/>
    </row>
    <row r="123" spans="1:11" ht="25.5" x14ac:dyDescent="0.2">
      <c r="A123" s="54" t="s">
        <v>345</v>
      </c>
      <c r="B123" s="55" t="s">
        <v>346</v>
      </c>
      <c r="C123" s="54" t="s">
        <v>347</v>
      </c>
      <c r="D123" s="55" t="s">
        <v>301</v>
      </c>
      <c r="E123" s="54">
        <v>9</v>
      </c>
      <c r="F123" s="54">
        <v>4</v>
      </c>
      <c r="G123" s="25"/>
      <c r="H123" s="17" t="s">
        <v>348</v>
      </c>
      <c r="I123" s="16" t="str">
        <f>0&amp;4427081007</f>
        <v>04427081007</v>
      </c>
      <c r="J123" s="20">
        <v>709.05</v>
      </c>
      <c r="K123" s="20">
        <v>709.05</v>
      </c>
    </row>
    <row r="124" spans="1:11" ht="25.5" x14ac:dyDescent="0.2">
      <c r="A124" s="54"/>
      <c r="B124" s="55"/>
      <c r="C124" s="54"/>
      <c r="D124" s="55"/>
      <c r="E124" s="54"/>
      <c r="F124" s="54"/>
      <c r="G124" s="17" t="s">
        <v>349</v>
      </c>
      <c r="H124" s="25"/>
      <c r="I124" s="48" t="str">
        <f>0&amp;6019021218</f>
        <v>06019021218</v>
      </c>
      <c r="J124" s="23"/>
      <c r="K124" s="23"/>
    </row>
    <row r="125" spans="1:11" ht="25.5" x14ac:dyDescent="0.2">
      <c r="A125" s="54"/>
      <c r="B125" s="55"/>
      <c r="C125" s="54"/>
      <c r="D125" s="55"/>
      <c r="E125" s="54"/>
      <c r="F125" s="54"/>
      <c r="G125" s="17" t="s">
        <v>350</v>
      </c>
      <c r="H125" s="25"/>
      <c r="I125" s="24" t="str">
        <f>0&amp;9234221001</f>
        <v>09234221001</v>
      </c>
      <c r="J125" s="23"/>
      <c r="K125" s="23"/>
    </row>
    <row r="126" spans="1:11" x14ac:dyDescent="0.2">
      <c r="A126" s="54"/>
      <c r="B126" s="55"/>
      <c r="C126" s="54"/>
      <c r="D126" s="55"/>
      <c r="E126" s="54"/>
      <c r="F126" s="54"/>
      <c r="G126" s="17" t="s">
        <v>167</v>
      </c>
      <c r="H126" s="25"/>
      <c r="I126" s="16" t="str">
        <f>0&amp;1778591006</f>
        <v>01778591006</v>
      </c>
      <c r="J126" s="23"/>
      <c r="K126" s="23"/>
    </row>
    <row r="127" spans="1:11" ht="25.5" x14ac:dyDescent="0.2">
      <c r="A127" s="54" t="s">
        <v>351</v>
      </c>
      <c r="B127" s="55" t="s">
        <v>352</v>
      </c>
      <c r="C127" s="54" t="s">
        <v>347</v>
      </c>
      <c r="D127" s="55" t="s">
        <v>301</v>
      </c>
      <c r="E127" s="54">
        <v>6</v>
      </c>
      <c r="F127" s="54">
        <v>4</v>
      </c>
      <c r="G127" s="25"/>
      <c r="H127" s="17" t="s">
        <v>353</v>
      </c>
      <c r="I127" s="16" t="str">
        <f>0&amp;4427081007</f>
        <v>04427081007</v>
      </c>
      <c r="J127" s="20">
        <v>1153.1099999999999</v>
      </c>
      <c r="K127" s="20">
        <v>1153.1099999999999</v>
      </c>
    </row>
    <row r="128" spans="1:11" ht="25.5" x14ac:dyDescent="0.2">
      <c r="A128" s="54"/>
      <c r="B128" s="55"/>
      <c r="C128" s="54"/>
      <c r="D128" s="55"/>
      <c r="E128" s="54"/>
      <c r="F128" s="54"/>
      <c r="G128" s="17" t="s">
        <v>350</v>
      </c>
      <c r="H128" s="25"/>
      <c r="I128" s="24" t="str">
        <f>0&amp;9234221001</f>
        <v>09234221001</v>
      </c>
      <c r="J128" s="23"/>
      <c r="K128" s="23"/>
    </row>
    <row r="129" spans="1:11" x14ac:dyDescent="0.2">
      <c r="A129" s="54"/>
      <c r="B129" s="55"/>
      <c r="C129" s="54"/>
      <c r="D129" s="55"/>
      <c r="E129" s="54"/>
      <c r="F129" s="54"/>
      <c r="G129" s="17" t="s">
        <v>73</v>
      </c>
      <c r="H129" s="25"/>
      <c r="I129" s="16" t="str">
        <f>0&amp;4836030876</f>
        <v>04836030876</v>
      </c>
      <c r="J129" s="23"/>
      <c r="K129" s="23"/>
    </row>
    <row r="130" spans="1:11" ht="38.25" x14ac:dyDescent="0.2">
      <c r="A130" s="54"/>
      <c r="B130" s="55"/>
      <c r="C130" s="54"/>
      <c r="D130" s="55"/>
      <c r="E130" s="54"/>
      <c r="F130" s="54"/>
      <c r="G130" s="17" t="s">
        <v>354</v>
      </c>
      <c r="H130" s="25"/>
      <c r="I130" s="48" t="str">
        <f>0&amp;1480750437</f>
        <v>01480750437</v>
      </c>
      <c r="J130" s="23"/>
      <c r="K130" s="23"/>
    </row>
    <row r="131" spans="1:11" ht="25.5" x14ac:dyDescent="0.2">
      <c r="A131" s="54" t="s">
        <v>355</v>
      </c>
      <c r="B131" s="55" t="s">
        <v>356</v>
      </c>
      <c r="C131" s="54" t="s">
        <v>357</v>
      </c>
      <c r="D131" s="55" t="s">
        <v>301</v>
      </c>
      <c r="E131" s="54">
        <v>6</v>
      </c>
      <c r="F131" s="54">
        <v>3</v>
      </c>
      <c r="G131" s="25"/>
      <c r="H131" s="17" t="s">
        <v>348</v>
      </c>
      <c r="I131" s="16" t="str">
        <f>0&amp;4427081007</f>
        <v>04427081007</v>
      </c>
      <c r="J131" s="20">
        <v>3154.5</v>
      </c>
      <c r="K131" s="20">
        <v>0</v>
      </c>
    </row>
    <row r="132" spans="1:11" x14ac:dyDescent="0.2">
      <c r="A132" s="54"/>
      <c r="B132" s="55"/>
      <c r="C132" s="54"/>
      <c r="D132" s="55"/>
      <c r="E132" s="54"/>
      <c r="F132" s="54"/>
      <c r="G132" s="17" t="s">
        <v>324</v>
      </c>
      <c r="H132" s="25"/>
      <c r="I132" s="16" t="str">
        <f>0&amp;2683390401</f>
        <v>02683390401</v>
      </c>
      <c r="J132" s="24"/>
      <c r="K132" s="24"/>
    </row>
    <row r="133" spans="1:11" ht="25.5" x14ac:dyDescent="0.2">
      <c r="A133" s="54"/>
      <c r="B133" s="55"/>
      <c r="C133" s="54"/>
      <c r="D133" s="55"/>
      <c r="E133" s="54"/>
      <c r="F133" s="54"/>
      <c r="G133" s="17" t="s">
        <v>338</v>
      </c>
      <c r="H133" s="25"/>
      <c r="I133" s="16" t="str">
        <f>0&amp;6620551009</f>
        <v>06620551009</v>
      </c>
      <c r="J133" s="24"/>
      <c r="K133" s="24"/>
    </row>
    <row r="134" spans="1:11" x14ac:dyDescent="0.2">
      <c r="A134" s="54" t="s">
        <v>358</v>
      </c>
      <c r="B134" s="55" t="s">
        <v>359</v>
      </c>
      <c r="C134" s="54" t="s">
        <v>357</v>
      </c>
      <c r="D134" s="55" t="s">
        <v>301</v>
      </c>
      <c r="E134" s="54">
        <v>6</v>
      </c>
      <c r="F134" s="54">
        <v>2</v>
      </c>
      <c r="G134" s="25"/>
      <c r="H134" s="17" t="s">
        <v>157</v>
      </c>
      <c r="I134" s="16" t="str">
        <f>0&amp;6620551009</f>
        <v>06620551009</v>
      </c>
      <c r="J134" s="20">
        <v>1245.3499999999999</v>
      </c>
      <c r="K134" s="20">
        <v>0</v>
      </c>
    </row>
    <row r="135" spans="1:11" x14ac:dyDescent="0.2">
      <c r="A135" s="54"/>
      <c r="B135" s="55"/>
      <c r="C135" s="54"/>
      <c r="D135" s="55"/>
      <c r="E135" s="54"/>
      <c r="F135" s="54"/>
      <c r="G135" s="22" t="s">
        <v>324</v>
      </c>
      <c r="H135" s="25"/>
      <c r="I135" s="16" t="str">
        <f>0&amp;2683390401</f>
        <v>02683390401</v>
      </c>
      <c r="J135" s="24"/>
      <c r="K135" s="24"/>
    </row>
    <row r="136" spans="1:11" ht="25.5" x14ac:dyDescent="0.2">
      <c r="A136" s="54" t="s">
        <v>360</v>
      </c>
      <c r="B136" s="55" t="s">
        <v>361</v>
      </c>
      <c r="C136" s="54" t="s">
        <v>362</v>
      </c>
      <c r="D136" s="55" t="s">
        <v>301</v>
      </c>
      <c r="E136" s="54">
        <v>22</v>
      </c>
      <c r="F136" s="54">
        <v>2</v>
      </c>
      <c r="G136" s="25"/>
      <c r="H136" s="17" t="s">
        <v>363</v>
      </c>
      <c r="I136" s="16" t="str">
        <f>0&amp;6111530637</f>
        <v>06111530637</v>
      </c>
      <c r="J136" s="18">
        <v>1114.33</v>
      </c>
      <c r="K136" s="20">
        <v>1114.33</v>
      </c>
    </row>
    <row r="137" spans="1:11" x14ac:dyDescent="0.2">
      <c r="A137" s="54"/>
      <c r="B137" s="55"/>
      <c r="C137" s="54"/>
      <c r="D137" s="55"/>
      <c r="E137" s="54"/>
      <c r="F137" s="54"/>
      <c r="G137" s="17" t="s">
        <v>364</v>
      </c>
      <c r="H137" s="25"/>
      <c r="I137" s="48" t="str">
        <f>0&amp;2367210735</f>
        <v>02367210735</v>
      </c>
      <c r="J137" s="24"/>
      <c r="K137" s="24"/>
    </row>
    <row r="138" spans="1:11" ht="25.5" x14ac:dyDescent="0.2">
      <c r="A138" s="8" t="s">
        <v>365</v>
      </c>
      <c r="B138" s="6" t="s">
        <v>110</v>
      </c>
      <c r="C138" s="7" t="s">
        <v>366</v>
      </c>
      <c r="D138" s="6" t="s">
        <v>301</v>
      </c>
      <c r="E138" s="9">
        <v>9</v>
      </c>
      <c r="F138" s="9">
        <v>1</v>
      </c>
      <c r="G138" s="25"/>
      <c r="H138" s="17" t="s">
        <v>171</v>
      </c>
      <c r="I138" s="16" t="str">
        <f>0&amp;8216451008</f>
        <v>08216451008</v>
      </c>
      <c r="J138" s="20">
        <v>7421</v>
      </c>
      <c r="K138" s="20">
        <v>7421</v>
      </c>
    </row>
    <row r="139" spans="1:11" ht="25.5" x14ac:dyDescent="0.2">
      <c r="A139" s="8" t="s">
        <v>367</v>
      </c>
      <c r="B139" s="6" t="s">
        <v>368</v>
      </c>
      <c r="C139" s="7" t="s">
        <v>333</v>
      </c>
      <c r="D139" s="6" t="s">
        <v>301</v>
      </c>
      <c r="E139" s="9">
        <v>11</v>
      </c>
      <c r="F139" s="9">
        <v>1</v>
      </c>
      <c r="G139" s="25"/>
      <c r="H139" s="17" t="s">
        <v>171</v>
      </c>
      <c r="I139" s="16" t="str">
        <f>0&amp;8216451008</f>
        <v>08216451008</v>
      </c>
      <c r="J139" s="20">
        <v>2115.3000000000002</v>
      </c>
      <c r="K139" s="20">
        <v>2115.3000000000002</v>
      </c>
    </row>
    <row r="140" spans="1:11" x14ac:dyDescent="0.2">
      <c r="A140" s="54" t="s">
        <v>369</v>
      </c>
      <c r="B140" s="57" t="s">
        <v>370</v>
      </c>
      <c r="C140" s="56" t="s">
        <v>49</v>
      </c>
      <c r="D140" s="55" t="s">
        <v>371</v>
      </c>
      <c r="E140" s="55">
        <v>5</v>
      </c>
      <c r="F140" s="55">
        <v>2</v>
      </c>
      <c r="G140" s="25"/>
      <c r="H140" s="17" t="s">
        <v>372</v>
      </c>
      <c r="I140" s="16" t="str">
        <f>0&amp;2990260586</f>
        <v>02990260586</v>
      </c>
      <c r="J140" s="20">
        <v>3129.64</v>
      </c>
      <c r="K140" s="20">
        <v>0</v>
      </c>
    </row>
    <row r="141" spans="1:11" ht="25.5" x14ac:dyDescent="0.2">
      <c r="A141" s="54"/>
      <c r="B141" s="57"/>
      <c r="C141" s="56"/>
      <c r="D141" s="55"/>
      <c r="E141" s="55"/>
      <c r="F141" s="55"/>
      <c r="G141" s="17" t="s">
        <v>373</v>
      </c>
      <c r="H141" s="25"/>
      <c r="I141" s="16" t="str">
        <f>0&amp;4710641004</f>
        <v>04710641004</v>
      </c>
      <c r="J141" s="24"/>
      <c r="K141" s="24"/>
    </row>
    <row r="142" spans="1:11" ht="25.5" x14ac:dyDescent="0.2">
      <c r="A142" s="54" t="s">
        <v>374</v>
      </c>
      <c r="B142" s="55" t="s">
        <v>375</v>
      </c>
      <c r="C142" s="56" t="s">
        <v>376</v>
      </c>
      <c r="D142" s="55" t="s">
        <v>371</v>
      </c>
      <c r="E142" s="55">
        <v>5</v>
      </c>
      <c r="F142" s="55">
        <v>3</v>
      </c>
      <c r="G142" s="25"/>
      <c r="H142" s="17" t="s">
        <v>138</v>
      </c>
      <c r="I142" s="16">
        <v>12202571001</v>
      </c>
      <c r="J142" s="20">
        <v>822</v>
      </c>
      <c r="K142" s="20">
        <v>0</v>
      </c>
    </row>
    <row r="143" spans="1:11" ht="25.5" x14ac:dyDescent="0.2">
      <c r="A143" s="54"/>
      <c r="B143" s="55"/>
      <c r="C143" s="56"/>
      <c r="D143" s="55"/>
      <c r="E143" s="55"/>
      <c r="F143" s="55"/>
      <c r="G143" s="17" t="s">
        <v>377</v>
      </c>
      <c r="H143" s="25"/>
      <c r="I143" s="16" t="str">
        <f>0&amp;1706771001</f>
        <v>01706771001</v>
      </c>
      <c r="J143" s="24"/>
      <c r="K143" s="24"/>
    </row>
    <row r="144" spans="1:11" ht="38.25" x14ac:dyDescent="0.2">
      <c r="A144" s="54"/>
      <c r="B144" s="55"/>
      <c r="C144" s="56"/>
      <c r="D144" s="55"/>
      <c r="E144" s="55"/>
      <c r="F144" s="55"/>
      <c r="G144" s="17" t="s">
        <v>378</v>
      </c>
      <c r="H144" s="25"/>
      <c r="I144" s="16">
        <v>11286131005</v>
      </c>
      <c r="J144" s="24"/>
      <c r="K144" s="24"/>
    </row>
    <row r="145" spans="1:11" ht="25.5" x14ac:dyDescent="0.2">
      <c r="A145" s="8" t="s">
        <v>379</v>
      </c>
      <c r="B145" s="6" t="s">
        <v>380</v>
      </c>
      <c r="C145" s="7" t="s">
        <v>381</v>
      </c>
      <c r="D145" s="6" t="s">
        <v>371</v>
      </c>
      <c r="E145" s="6">
        <v>5</v>
      </c>
      <c r="F145" s="6">
        <v>1</v>
      </c>
      <c r="G145" s="25"/>
      <c r="H145" s="17" t="s">
        <v>138</v>
      </c>
      <c r="I145" s="16">
        <v>12202571001</v>
      </c>
      <c r="J145" s="20">
        <v>5500</v>
      </c>
      <c r="K145" s="20"/>
    </row>
    <row r="146" spans="1:11" x14ac:dyDescent="0.2">
      <c r="A146" s="54" t="s">
        <v>382</v>
      </c>
      <c r="B146" s="55" t="s">
        <v>383</v>
      </c>
      <c r="C146" s="54" t="s">
        <v>384</v>
      </c>
      <c r="D146" s="55" t="s">
        <v>371</v>
      </c>
      <c r="E146" s="54">
        <v>5</v>
      </c>
      <c r="F146" s="54">
        <v>2</v>
      </c>
      <c r="G146" s="25"/>
      <c r="H146" s="17" t="s">
        <v>385</v>
      </c>
      <c r="I146" s="16" t="s">
        <v>386</v>
      </c>
      <c r="J146" s="20">
        <v>5960</v>
      </c>
      <c r="K146" s="20">
        <v>5960</v>
      </c>
    </row>
    <row r="147" spans="1:11" ht="38.25" x14ac:dyDescent="0.2">
      <c r="A147" s="54"/>
      <c r="B147" s="55"/>
      <c r="C147" s="54"/>
      <c r="D147" s="55"/>
      <c r="E147" s="54"/>
      <c r="F147" s="54"/>
      <c r="G147" s="17" t="s">
        <v>387</v>
      </c>
      <c r="H147" s="25"/>
      <c r="I147" s="16" t="str">
        <f>0&amp;4554781007</f>
        <v>04554781007</v>
      </c>
      <c r="J147" s="20"/>
      <c r="K147" s="20"/>
    </row>
    <row r="148" spans="1:11" ht="51" x14ac:dyDescent="0.2">
      <c r="A148" s="8" t="s">
        <v>388</v>
      </c>
      <c r="B148" s="6" t="s">
        <v>389</v>
      </c>
      <c r="C148" s="7" t="s">
        <v>390</v>
      </c>
      <c r="D148" s="6" t="s">
        <v>371</v>
      </c>
      <c r="E148" s="6">
        <v>5</v>
      </c>
      <c r="F148" s="6">
        <v>1</v>
      </c>
      <c r="G148" s="25"/>
      <c r="H148" s="17" t="s">
        <v>391</v>
      </c>
      <c r="I148" s="16" t="str">
        <f>0&amp;5495861006</f>
        <v>05495861006</v>
      </c>
      <c r="J148" s="20">
        <v>11540.78</v>
      </c>
      <c r="K148" s="20">
        <v>11540.78</v>
      </c>
    </row>
    <row r="149" spans="1:11" ht="38.25" x14ac:dyDescent="0.2">
      <c r="A149" s="8" t="s">
        <v>392</v>
      </c>
      <c r="B149" s="6" t="s">
        <v>393</v>
      </c>
      <c r="C149" s="7" t="s">
        <v>381</v>
      </c>
      <c r="D149" s="6" t="s">
        <v>371</v>
      </c>
      <c r="E149" s="6">
        <v>5</v>
      </c>
      <c r="F149" s="6">
        <v>1</v>
      </c>
      <c r="G149" s="25"/>
      <c r="H149" s="17" t="s">
        <v>391</v>
      </c>
      <c r="I149" s="16" t="str">
        <f>0&amp;5495861006</f>
        <v>05495861006</v>
      </c>
      <c r="J149" s="20">
        <v>14000</v>
      </c>
      <c r="K149" s="20">
        <v>0</v>
      </c>
    </row>
    <row r="150" spans="1:11" ht="38.25" x14ac:dyDescent="0.2">
      <c r="A150" s="8" t="s">
        <v>394</v>
      </c>
      <c r="B150" s="6" t="s">
        <v>395</v>
      </c>
      <c r="C150" s="7" t="s">
        <v>381</v>
      </c>
      <c r="D150" s="6" t="s">
        <v>371</v>
      </c>
      <c r="E150" s="6">
        <v>5</v>
      </c>
      <c r="F150" s="6">
        <v>1</v>
      </c>
      <c r="G150" s="25"/>
      <c r="H150" s="17" t="s">
        <v>385</v>
      </c>
      <c r="I150" s="16" t="s">
        <v>386</v>
      </c>
      <c r="J150" s="20">
        <v>5960</v>
      </c>
      <c r="K150" s="20">
        <v>0</v>
      </c>
    </row>
    <row r="151" spans="1:11" x14ac:dyDescent="0.2">
      <c r="A151" s="54" t="s">
        <v>396</v>
      </c>
      <c r="B151" s="57" t="s">
        <v>397</v>
      </c>
      <c r="C151" s="54" t="s">
        <v>398</v>
      </c>
      <c r="D151" s="55" t="s">
        <v>371</v>
      </c>
      <c r="E151" s="54">
        <v>5</v>
      </c>
      <c r="F151" s="54">
        <v>3</v>
      </c>
      <c r="G151" s="25"/>
      <c r="H151" s="17" t="s">
        <v>240</v>
      </c>
      <c r="I151" s="19" t="str">
        <f>0&amp;6112730582</f>
        <v>06112730582</v>
      </c>
      <c r="J151" s="20">
        <v>16528</v>
      </c>
      <c r="K151" s="20">
        <v>16528</v>
      </c>
    </row>
    <row r="152" spans="1:11" ht="25.5" x14ac:dyDescent="0.2">
      <c r="A152" s="54"/>
      <c r="B152" s="57"/>
      <c r="C152" s="54"/>
      <c r="D152" s="55"/>
      <c r="E152" s="54"/>
      <c r="F152" s="54"/>
      <c r="G152" s="22" t="s">
        <v>399</v>
      </c>
      <c r="H152" s="24"/>
      <c r="I152" s="19" t="s">
        <v>400</v>
      </c>
      <c r="J152" s="24"/>
      <c r="K152" s="24"/>
    </row>
    <row r="153" spans="1:11" ht="25.5" x14ac:dyDescent="0.2">
      <c r="A153" s="54"/>
      <c r="B153" s="57"/>
      <c r="C153" s="54"/>
      <c r="D153" s="55"/>
      <c r="E153" s="54"/>
      <c r="F153" s="54"/>
      <c r="G153" s="22" t="s">
        <v>401</v>
      </c>
      <c r="H153" s="24"/>
      <c r="I153" s="19" t="str">
        <f>0&amp;7632040585</f>
        <v>07632040585</v>
      </c>
      <c r="J153" s="24"/>
      <c r="K153" s="24"/>
    </row>
    <row r="154" spans="1:11" x14ac:dyDescent="0.2">
      <c r="A154" s="54" t="s">
        <v>402</v>
      </c>
      <c r="B154" s="57" t="s">
        <v>403</v>
      </c>
      <c r="C154" s="54" t="s">
        <v>398</v>
      </c>
      <c r="D154" s="55" t="s">
        <v>371</v>
      </c>
      <c r="E154" s="54">
        <v>5</v>
      </c>
      <c r="F154" s="54">
        <v>3</v>
      </c>
      <c r="G154" s="25"/>
      <c r="H154" s="17" t="s">
        <v>404</v>
      </c>
      <c r="I154" s="16" t="str">
        <f>0&amp;6012171002</f>
        <v>06012171002</v>
      </c>
      <c r="J154" s="20">
        <v>20928.599999999999</v>
      </c>
      <c r="K154" s="20">
        <v>20928.599999999999</v>
      </c>
    </row>
    <row r="155" spans="1:11" ht="25.5" x14ac:dyDescent="0.2">
      <c r="A155" s="54"/>
      <c r="B155" s="57"/>
      <c r="C155" s="54"/>
      <c r="D155" s="55"/>
      <c r="E155" s="54"/>
      <c r="F155" s="54"/>
      <c r="G155" s="17" t="s">
        <v>405</v>
      </c>
      <c r="H155" s="25"/>
      <c r="I155" s="16" t="str">
        <f>0&amp;9213441000</f>
        <v>09213441000</v>
      </c>
      <c r="J155" s="24"/>
      <c r="K155" s="24"/>
    </row>
    <row r="156" spans="1:11" x14ac:dyDescent="0.2">
      <c r="A156" s="54"/>
      <c r="B156" s="57"/>
      <c r="C156" s="54"/>
      <c r="D156" s="55"/>
      <c r="E156" s="54"/>
      <c r="F156" s="54"/>
      <c r="G156" s="17" t="s">
        <v>406</v>
      </c>
      <c r="H156" s="25"/>
      <c r="I156" s="16" t="str">
        <f>0&amp;0&amp;813330586</f>
        <v>00813330586</v>
      </c>
      <c r="J156" s="24"/>
      <c r="K156" s="24"/>
    </row>
    <row r="157" spans="1:11" x14ac:dyDescent="0.2">
      <c r="A157" s="54" t="s">
        <v>407</v>
      </c>
      <c r="B157" s="57" t="s">
        <v>408</v>
      </c>
      <c r="C157" s="54" t="s">
        <v>146</v>
      </c>
      <c r="D157" s="55" t="s">
        <v>371</v>
      </c>
      <c r="E157" s="54">
        <v>5</v>
      </c>
      <c r="F157" s="54">
        <v>2</v>
      </c>
      <c r="G157" s="25"/>
      <c r="H157" s="17" t="s">
        <v>409</v>
      </c>
      <c r="I157" s="16" t="str">
        <f>0&amp;6012171002</f>
        <v>06012171002</v>
      </c>
      <c r="J157" s="20">
        <v>20700</v>
      </c>
      <c r="K157" s="20">
        <v>20700</v>
      </c>
    </row>
    <row r="158" spans="1:11" x14ac:dyDescent="0.2">
      <c r="A158" s="54"/>
      <c r="B158" s="57"/>
      <c r="C158" s="54"/>
      <c r="D158" s="55"/>
      <c r="E158" s="54"/>
      <c r="F158" s="54"/>
      <c r="G158" s="17" t="s">
        <v>406</v>
      </c>
      <c r="H158" s="25"/>
      <c r="I158" s="16" t="str">
        <f>0&amp;0&amp;813330586</f>
        <v>00813330586</v>
      </c>
      <c r="J158" s="24"/>
      <c r="K158" s="24"/>
    </row>
    <row r="159" spans="1:11" x14ac:dyDescent="0.2">
      <c r="A159" s="54" t="s">
        <v>410</v>
      </c>
      <c r="B159" s="55" t="s">
        <v>411</v>
      </c>
      <c r="C159" s="58" t="s">
        <v>412</v>
      </c>
      <c r="D159" s="55" t="s">
        <v>371</v>
      </c>
      <c r="E159" s="54">
        <v>5</v>
      </c>
      <c r="F159" s="54">
        <v>3</v>
      </c>
      <c r="G159" s="25"/>
      <c r="H159" s="17" t="s">
        <v>413</v>
      </c>
      <c r="I159" s="16" t="str">
        <f>0&amp;0&amp;801790585</f>
        <v>00801790585</v>
      </c>
      <c r="J159" s="20">
        <v>104.3</v>
      </c>
      <c r="K159" s="20">
        <v>104.3</v>
      </c>
    </row>
    <row r="160" spans="1:11" ht="51" x14ac:dyDescent="0.2">
      <c r="A160" s="54"/>
      <c r="B160" s="55"/>
      <c r="C160" s="58"/>
      <c r="D160" s="55"/>
      <c r="E160" s="54"/>
      <c r="F160" s="54"/>
      <c r="G160" s="17" t="s">
        <v>414</v>
      </c>
      <c r="H160" s="25"/>
      <c r="I160" s="16" t="str">
        <f>0&amp;2566500589</f>
        <v>02566500589</v>
      </c>
      <c r="J160" s="24"/>
      <c r="K160" s="24"/>
    </row>
    <row r="161" spans="1:11" ht="63.75" x14ac:dyDescent="0.2">
      <c r="A161" s="54"/>
      <c r="B161" s="55"/>
      <c r="C161" s="58"/>
      <c r="D161" s="55"/>
      <c r="E161" s="54"/>
      <c r="F161" s="54"/>
      <c r="G161" s="17" t="s">
        <v>415</v>
      </c>
      <c r="H161" s="25"/>
      <c r="I161" s="16" t="str">
        <f>0&amp;4672390582</f>
        <v>04672390582</v>
      </c>
      <c r="J161" s="24"/>
      <c r="K161" s="24"/>
    </row>
    <row r="162" spans="1:11" ht="38.25" x14ac:dyDescent="0.2">
      <c r="A162" s="8" t="s">
        <v>416</v>
      </c>
      <c r="B162" s="6" t="s">
        <v>417</v>
      </c>
      <c r="C162" s="7" t="s">
        <v>418</v>
      </c>
      <c r="D162" s="6" t="s">
        <v>371</v>
      </c>
      <c r="E162" s="6">
        <v>5</v>
      </c>
      <c r="F162" s="6">
        <v>1</v>
      </c>
      <c r="G162" s="25"/>
      <c r="H162" s="17" t="s">
        <v>413</v>
      </c>
      <c r="I162" s="16" t="str">
        <f>0&amp;0&amp;801790585</f>
        <v>00801790585</v>
      </c>
      <c r="J162" s="20">
        <v>340</v>
      </c>
      <c r="K162" s="20">
        <v>0</v>
      </c>
    </row>
    <row r="163" spans="1:11" ht="38.25" x14ac:dyDescent="0.2">
      <c r="A163" s="54" t="s">
        <v>419</v>
      </c>
      <c r="B163" s="55" t="s">
        <v>420</v>
      </c>
      <c r="C163" s="54" t="s">
        <v>421</v>
      </c>
      <c r="D163" s="55" t="s">
        <v>371</v>
      </c>
      <c r="E163" s="54">
        <v>5</v>
      </c>
      <c r="F163" s="54">
        <v>3</v>
      </c>
      <c r="G163" s="25"/>
      <c r="H163" s="17" t="s">
        <v>422</v>
      </c>
      <c r="I163" s="16" t="str">
        <f>0&amp;8074161004</f>
        <v>08074161004</v>
      </c>
      <c r="J163" s="20">
        <v>512.63</v>
      </c>
      <c r="K163" s="20">
        <v>512.63</v>
      </c>
    </row>
    <row r="164" spans="1:11" ht="89.25" x14ac:dyDescent="0.2">
      <c r="A164" s="54"/>
      <c r="B164" s="55"/>
      <c r="C164" s="54"/>
      <c r="D164" s="55"/>
      <c r="E164" s="54"/>
      <c r="F164" s="54"/>
      <c r="G164" s="17" t="s">
        <v>423</v>
      </c>
      <c r="H164" s="25"/>
      <c r="I164" s="16">
        <v>10334451001</v>
      </c>
      <c r="J164" s="24"/>
      <c r="K164" s="24"/>
    </row>
    <row r="165" spans="1:11" ht="25.5" x14ac:dyDescent="0.2">
      <c r="A165" s="54"/>
      <c r="B165" s="55"/>
      <c r="C165" s="54"/>
      <c r="D165" s="55"/>
      <c r="E165" s="54"/>
      <c r="F165" s="54"/>
      <c r="G165" s="17" t="s">
        <v>424</v>
      </c>
      <c r="H165" s="26"/>
      <c r="I165" s="16" t="s">
        <v>425</v>
      </c>
      <c r="J165" s="24"/>
      <c r="K165" s="24"/>
    </row>
    <row r="166" spans="1:11" ht="25.5" x14ac:dyDescent="0.2">
      <c r="A166" s="54" t="s">
        <v>426</v>
      </c>
      <c r="B166" s="55" t="s">
        <v>427</v>
      </c>
      <c r="C166" s="54" t="s">
        <v>418</v>
      </c>
      <c r="D166" s="55" t="s">
        <v>371</v>
      </c>
      <c r="E166" s="54">
        <v>5</v>
      </c>
      <c r="F166" s="54">
        <v>3</v>
      </c>
      <c r="G166" s="25"/>
      <c r="H166" s="17" t="s">
        <v>428</v>
      </c>
      <c r="I166" s="16" t="str">
        <f>0&amp;0&amp;0&amp;72220932</f>
        <v>00072220932</v>
      </c>
      <c r="J166" s="20">
        <v>3667.68</v>
      </c>
      <c r="K166" s="20">
        <v>3667.68</v>
      </c>
    </row>
    <row r="167" spans="1:11" x14ac:dyDescent="0.2">
      <c r="A167" s="54"/>
      <c r="B167" s="55"/>
      <c r="C167" s="54"/>
      <c r="D167" s="55"/>
      <c r="E167" s="54"/>
      <c r="F167" s="54"/>
      <c r="G167" s="17" t="s">
        <v>429</v>
      </c>
      <c r="H167" s="25"/>
      <c r="I167" s="16">
        <v>4934860588</v>
      </c>
      <c r="J167" s="24"/>
      <c r="K167" s="24"/>
    </row>
    <row r="168" spans="1:11" ht="38.25" x14ac:dyDescent="0.2">
      <c r="A168" s="54"/>
      <c r="B168" s="55"/>
      <c r="C168" s="54"/>
      <c r="D168" s="55"/>
      <c r="E168" s="54"/>
      <c r="F168" s="54"/>
      <c r="G168" s="17" t="s">
        <v>430</v>
      </c>
      <c r="H168" s="25"/>
      <c r="I168" s="16" t="str">
        <f>0&amp;0&amp;623610607</f>
        <v>00623610607</v>
      </c>
      <c r="J168" s="24"/>
      <c r="K168" s="24"/>
    </row>
    <row r="169" spans="1:11" ht="25.5" x14ac:dyDescent="0.2">
      <c r="A169" s="54" t="s">
        <v>431</v>
      </c>
      <c r="B169" s="55" t="s">
        <v>432</v>
      </c>
      <c r="C169" s="59" t="s">
        <v>418</v>
      </c>
      <c r="D169" s="55" t="s">
        <v>371</v>
      </c>
      <c r="E169" s="54">
        <v>5</v>
      </c>
      <c r="F169" s="54">
        <v>4</v>
      </c>
      <c r="G169" s="25"/>
      <c r="H169" s="17" t="s">
        <v>428</v>
      </c>
      <c r="I169" s="16" t="str">
        <f>0&amp;0&amp;0&amp;72220932</f>
        <v>00072220932</v>
      </c>
      <c r="J169" s="20">
        <v>6320</v>
      </c>
      <c r="K169" s="20">
        <v>6320</v>
      </c>
    </row>
    <row r="170" spans="1:11" x14ac:dyDescent="0.2">
      <c r="A170" s="54"/>
      <c r="B170" s="55"/>
      <c r="C170" s="58"/>
      <c r="D170" s="55"/>
      <c r="E170" s="54"/>
      <c r="F170" s="54"/>
      <c r="G170" s="17" t="s">
        <v>429</v>
      </c>
      <c r="H170" s="25"/>
      <c r="I170" s="16">
        <v>4934860588</v>
      </c>
      <c r="J170" s="24"/>
      <c r="K170" s="24"/>
    </row>
    <row r="171" spans="1:11" x14ac:dyDescent="0.2">
      <c r="A171" s="54"/>
      <c r="B171" s="55"/>
      <c r="C171" s="58"/>
      <c r="D171" s="55"/>
      <c r="E171" s="54"/>
      <c r="F171" s="54"/>
      <c r="G171" s="17" t="s">
        <v>433</v>
      </c>
      <c r="H171" s="25"/>
      <c r="I171" s="16" t="str">
        <f>0&amp;9656471004</f>
        <v>09656471004</v>
      </c>
      <c r="J171" s="24"/>
      <c r="K171" s="24"/>
    </row>
    <row r="172" spans="1:11" ht="38.25" x14ac:dyDescent="0.2">
      <c r="A172" s="54"/>
      <c r="B172" s="55"/>
      <c r="C172" s="58"/>
      <c r="D172" s="55"/>
      <c r="E172" s="54"/>
      <c r="F172" s="54"/>
      <c r="G172" s="17" t="s">
        <v>430</v>
      </c>
      <c r="H172" s="25"/>
      <c r="I172" s="16" t="str">
        <f>0&amp;0&amp;623610607</f>
        <v>00623610607</v>
      </c>
      <c r="J172" s="24"/>
      <c r="K172" s="24"/>
    </row>
    <row r="173" spans="1:11" x14ac:dyDescent="0.2">
      <c r="A173" s="54" t="s">
        <v>434</v>
      </c>
      <c r="B173" s="55" t="s">
        <v>435</v>
      </c>
      <c r="C173" s="54" t="s">
        <v>436</v>
      </c>
      <c r="D173" s="55" t="s">
        <v>371</v>
      </c>
      <c r="E173" s="54">
        <v>5</v>
      </c>
      <c r="F173" s="54">
        <v>2</v>
      </c>
      <c r="G173" s="25"/>
      <c r="H173" s="17" t="s">
        <v>188</v>
      </c>
      <c r="I173" s="16" t="str">
        <f>0&amp;4934860588</f>
        <v>04934860588</v>
      </c>
      <c r="J173" s="20">
        <v>4406.76</v>
      </c>
      <c r="K173" s="20">
        <v>4406.76</v>
      </c>
    </row>
    <row r="174" spans="1:11" ht="25.5" x14ac:dyDescent="0.2">
      <c r="A174" s="54"/>
      <c r="B174" s="55"/>
      <c r="C174" s="54"/>
      <c r="D174" s="55"/>
      <c r="E174" s="54"/>
      <c r="F174" s="54"/>
      <c r="G174" s="17" t="s">
        <v>437</v>
      </c>
      <c r="H174" s="25"/>
      <c r="I174" s="16" t="str">
        <f>0&amp;0&amp;515300010</f>
        <v>00515300010</v>
      </c>
      <c r="J174" s="24"/>
      <c r="K174" s="24"/>
    </row>
    <row r="175" spans="1:11" x14ac:dyDescent="0.2">
      <c r="A175" s="8" t="s">
        <v>39</v>
      </c>
      <c r="B175" s="6" t="s">
        <v>40</v>
      </c>
      <c r="C175" s="7" t="s">
        <v>23</v>
      </c>
      <c r="D175" s="6" t="s">
        <v>41</v>
      </c>
      <c r="E175" s="8">
        <v>1</v>
      </c>
      <c r="F175" s="8">
        <v>1</v>
      </c>
      <c r="G175" s="25"/>
      <c r="H175" s="17" t="s">
        <v>42</v>
      </c>
      <c r="I175" s="16" t="str">
        <f>0&amp;0&amp;905811006</f>
        <v>00905811006</v>
      </c>
      <c r="J175" s="20">
        <v>1297.6500000000001</v>
      </c>
      <c r="K175" s="20">
        <v>0</v>
      </c>
    </row>
    <row r="176" spans="1:11" ht="25.5" x14ac:dyDescent="0.2">
      <c r="A176" s="8" t="s">
        <v>438</v>
      </c>
      <c r="B176" s="6" t="s">
        <v>439</v>
      </c>
      <c r="C176" s="6" t="s">
        <v>265</v>
      </c>
      <c r="D176" s="6" t="s">
        <v>440</v>
      </c>
      <c r="E176" s="15"/>
      <c r="F176" s="15"/>
      <c r="G176" s="25"/>
      <c r="H176" s="17" t="s">
        <v>441</v>
      </c>
      <c r="I176" s="16" t="str">
        <f>0&amp;4763531003</f>
        <v>04763531003</v>
      </c>
      <c r="J176" s="20">
        <v>27.19</v>
      </c>
      <c r="K176" s="20">
        <v>27.19</v>
      </c>
    </row>
    <row r="177" spans="1:11" ht="25.5" x14ac:dyDescent="0.2">
      <c r="A177" s="8" t="s">
        <v>442</v>
      </c>
      <c r="B177" s="6" t="s">
        <v>439</v>
      </c>
      <c r="C177" s="6" t="s">
        <v>265</v>
      </c>
      <c r="D177" s="6" t="s">
        <v>440</v>
      </c>
      <c r="E177" s="15"/>
      <c r="F177" s="15"/>
      <c r="G177" s="25"/>
      <c r="H177" s="17" t="s">
        <v>443</v>
      </c>
      <c r="I177" s="16" t="str">
        <f>0&amp;2013810599</f>
        <v>02013810599</v>
      </c>
      <c r="J177" s="20">
        <v>196.72</v>
      </c>
      <c r="K177" s="20">
        <v>0</v>
      </c>
    </row>
    <row r="178" spans="1:11" ht="25.5" x14ac:dyDescent="0.2">
      <c r="A178" s="8" t="s">
        <v>444</v>
      </c>
      <c r="B178" s="6" t="s">
        <v>439</v>
      </c>
      <c r="C178" s="6" t="s">
        <v>265</v>
      </c>
      <c r="D178" s="6" t="s">
        <v>440</v>
      </c>
      <c r="E178" s="15"/>
      <c r="F178" s="15"/>
      <c r="G178" s="25"/>
      <c r="H178" s="17" t="s">
        <v>445</v>
      </c>
      <c r="I178" s="16" t="str">
        <f>0&amp;5389641001</f>
        <v>05389641001</v>
      </c>
      <c r="J178" s="20">
        <v>1609.49</v>
      </c>
      <c r="K178" s="20">
        <v>0</v>
      </c>
    </row>
    <row r="179" spans="1:11" ht="25.5" x14ac:dyDescent="0.2">
      <c r="A179" s="8" t="s">
        <v>446</v>
      </c>
      <c r="B179" s="6" t="s">
        <v>439</v>
      </c>
      <c r="C179" s="6" t="s">
        <v>265</v>
      </c>
      <c r="D179" s="6" t="s">
        <v>440</v>
      </c>
      <c r="E179" s="15"/>
      <c r="F179" s="15"/>
      <c r="G179" s="25"/>
      <c r="H179" s="17" t="s">
        <v>447</v>
      </c>
      <c r="I179" s="16" t="str">
        <f>0&amp;1911970596</f>
        <v>01911970596</v>
      </c>
      <c r="J179" s="20">
        <v>231</v>
      </c>
      <c r="K179" s="20">
        <v>0</v>
      </c>
    </row>
    <row r="180" spans="1:11" ht="25.5" x14ac:dyDescent="0.2">
      <c r="A180" s="8" t="s">
        <v>448</v>
      </c>
      <c r="B180" s="6" t="s">
        <v>439</v>
      </c>
      <c r="C180" s="6" t="s">
        <v>265</v>
      </c>
      <c r="D180" s="6" t="s">
        <v>440</v>
      </c>
      <c r="E180" s="15"/>
      <c r="F180" s="15"/>
      <c r="G180" s="25"/>
      <c r="H180" s="17" t="s">
        <v>447</v>
      </c>
      <c r="I180" s="16" t="str">
        <f>0&amp;1911970596</f>
        <v>01911970596</v>
      </c>
      <c r="J180" s="20">
        <v>223.65</v>
      </c>
      <c r="K180" s="20">
        <v>0</v>
      </c>
    </row>
    <row r="181" spans="1:11" ht="25.5" x14ac:dyDescent="0.2">
      <c r="A181" s="8" t="s">
        <v>449</v>
      </c>
      <c r="B181" s="6" t="s">
        <v>450</v>
      </c>
      <c r="C181" s="6" t="s">
        <v>163</v>
      </c>
      <c r="D181" s="6" t="s">
        <v>440</v>
      </c>
      <c r="E181" s="15"/>
      <c r="F181" s="15"/>
      <c r="G181" s="25"/>
      <c r="H181" s="17" t="s">
        <v>451</v>
      </c>
      <c r="I181" s="16" t="str">
        <f>0&amp;0&amp;823620588</f>
        <v>00823620588</v>
      </c>
      <c r="J181" s="20">
        <v>3787.09</v>
      </c>
      <c r="K181" s="20">
        <v>0</v>
      </c>
    </row>
    <row r="182" spans="1:11" ht="25.5" x14ac:dyDescent="0.2">
      <c r="A182" s="8" t="s">
        <v>452</v>
      </c>
      <c r="B182" s="6" t="s">
        <v>453</v>
      </c>
      <c r="C182" s="6" t="s">
        <v>454</v>
      </c>
      <c r="D182" s="6" t="s">
        <v>440</v>
      </c>
      <c r="E182" s="15"/>
      <c r="F182" s="15"/>
      <c r="G182" s="25"/>
      <c r="H182" s="17" t="s">
        <v>455</v>
      </c>
      <c r="I182" s="16" t="str">
        <f>0&amp;9199921009</f>
        <v>09199921009</v>
      </c>
      <c r="J182" s="20">
        <v>805</v>
      </c>
      <c r="K182" s="20">
        <v>0</v>
      </c>
    </row>
    <row r="183" spans="1:11" ht="25.5" x14ac:dyDescent="0.2">
      <c r="A183" s="8" t="s">
        <v>456</v>
      </c>
      <c r="B183" s="6" t="s">
        <v>457</v>
      </c>
      <c r="C183" s="6" t="s">
        <v>458</v>
      </c>
      <c r="D183" s="6" t="s">
        <v>440</v>
      </c>
      <c r="E183" s="15"/>
      <c r="F183" s="15"/>
      <c r="G183" s="25"/>
      <c r="H183" s="17" t="s">
        <v>447</v>
      </c>
      <c r="I183" s="16" t="str">
        <f>0&amp;1911970596</f>
        <v>01911970596</v>
      </c>
      <c r="J183" s="20">
        <v>105.79</v>
      </c>
      <c r="K183" s="20">
        <v>105.79</v>
      </c>
    </row>
    <row r="184" spans="1:11" ht="25.5" x14ac:dyDescent="0.2">
      <c r="A184" s="8" t="s">
        <v>459</v>
      </c>
      <c r="B184" s="6" t="s">
        <v>460</v>
      </c>
      <c r="C184" s="6" t="s">
        <v>458</v>
      </c>
      <c r="D184" s="6" t="s">
        <v>440</v>
      </c>
      <c r="E184" s="15"/>
      <c r="F184" s="15"/>
      <c r="G184" s="25"/>
      <c r="H184" s="17" t="s">
        <v>451</v>
      </c>
      <c r="I184" s="16" t="str">
        <f>0&amp;0&amp;823620588</f>
        <v>00823620588</v>
      </c>
      <c r="J184" s="20">
        <v>1087.8</v>
      </c>
      <c r="K184" s="20">
        <v>0</v>
      </c>
    </row>
    <row r="185" spans="1:11" ht="25.5" x14ac:dyDescent="0.2">
      <c r="A185" s="8" t="s">
        <v>461</v>
      </c>
      <c r="B185" s="6" t="s">
        <v>462</v>
      </c>
      <c r="C185" s="6" t="s">
        <v>314</v>
      </c>
      <c r="D185" s="6" t="s">
        <v>440</v>
      </c>
      <c r="E185" s="15"/>
      <c r="F185" s="15"/>
      <c r="G185" s="25"/>
      <c r="H185" s="17" t="s">
        <v>451</v>
      </c>
      <c r="I185" s="16" t="str">
        <f>0&amp;0&amp;823620588</f>
        <v>00823620588</v>
      </c>
      <c r="J185" s="20">
        <v>2138.1799999999998</v>
      </c>
      <c r="K185" s="20">
        <v>0</v>
      </c>
    </row>
    <row r="186" spans="1:11" ht="25.5" x14ac:dyDescent="0.2">
      <c r="A186" s="8" t="s">
        <v>463</v>
      </c>
      <c r="B186" s="6" t="s">
        <v>464</v>
      </c>
      <c r="C186" s="6" t="s">
        <v>314</v>
      </c>
      <c r="D186" s="6" t="s">
        <v>440</v>
      </c>
      <c r="E186" s="15"/>
      <c r="F186" s="15"/>
      <c r="G186" s="25"/>
      <c r="H186" s="17" t="s">
        <v>451</v>
      </c>
      <c r="I186" s="16" t="str">
        <f>0&amp;0&amp;823620588</f>
        <v>00823620588</v>
      </c>
      <c r="J186" s="20">
        <v>9180.4599999999991</v>
      </c>
      <c r="K186" s="20">
        <v>0</v>
      </c>
    </row>
    <row r="187" spans="1:11" ht="25.5" x14ac:dyDescent="0.2">
      <c r="A187" s="8" t="s">
        <v>465</v>
      </c>
      <c r="B187" s="6" t="s">
        <v>466</v>
      </c>
      <c r="C187" s="6" t="s">
        <v>314</v>
      </c>
      <c r="D187" s="6" t="s">
        <v>440</v>
      </c>
      <c r="E187" s="15"/>
      <c r="F187" s="15"/>
      <c r="G187" s="25"/>
      <c r="H187" s="17" t="s">
        <v>467</v>
      </c>
      <c r="I187" s="16" t="str">
        <f>0&amp;2626890590</f>
        <v>02626890590</v>
      </c>
      <c r="J187" s="20">
        <v>600</v>
      </c>
      <c r="K187" s="20">
        <v>600</v>
      </c>
    </row>
    <row r="188" spans="1:11" ht="25.5" x14ac:dyDescent="0.2">
      <c r="A188" s="8" t="s">
        <v>468</v>
      </c>
      <c r="B188" s="6" t="s">
        <v>469</v>
      </c>
      <c r="C188" s="6" t="s">
        <v>470</v>
      </c>
      <c r="D188" s="6" t="s">
        <v>440</v>
      </c>
      <c r="E188" s="15"/>
      <c r="F188" s="15"/>
      <c r="G188" s="25"/>
      <c r="H188" s="17" t="s">
        <v>471</v>
      </c>
      <c r="I188" s="16" t="str">
        <f>0&amp;8053201003</f>
        <v>08053201003</v>
      </c>
      <c r="J188" s="20">
        <v>250</v>
      </c>
      <c r="K188" s="20">
        <v>0</v>
      </c>
    </row>
    <row r="189" spans="1:11" ht="25.5" x14ac:dyDescent="0.2">
      <c r="A189" s="8" t="s">
        <v>472</v>
      </c>
      <c r="B189" s="6" t="s">
        <v>473</v>
      </c>
      <c r="C189" s="6" t="s">
        <v>470</v>
      </c>
      <c r="D189" s="6" t="s">
        <v>440</v>
      </c>
      <c r="E189" s="15"/>
      <c r="F189" s="15"/>
      <c r="G189" s="25"/>
      <c r="H189" s="17" t="s">
        <v>474</v>
      </c>
      <c r="I189" s="16" t="str">
        <f>0&amp;2537760593</f>
        <v>02537760593</v>
      </c>
      <c r="J189" s="20">
        <v>140.08000000000001</v>
      </c>
      <c r="K189" s="20">
        <v>140.08000000000001</v>
      </c>
    </row>
    <row r="190" spans="1:11" ht="25.5" x14ac:dyDescent="0.2">
      <c r="A190" s="8" t="s">
        <v>475</v>
      </c>
      <c r="B190" s="6" t="s">
        <v>476</v>
      </c>
      <c r="C190" s="6" t="s">
        <v>477</v>
      </c>
      <c r="D190" s="6" t="s">
        <v>440</v>
      </c>
      <c r="E190" s="15"/>
      <c r="F190" s="15"/>
      <c r="G190" s="25"/>
      <c r="H190" s="17" t="s">
        <v>451</v>
      </c>
      <c r="I190" s="16" t="str">
        <f>0&amp;0&amp;823620588</f>
        <v>00823620588</v>
      </c>
      <c r="J190" s="20">
        <v>985.91</v>
      </c>
      <c r="K190" s="20">
        <v>0</v>
      </c>
    </row>
    <row r="191" spans="1:11" ht="25.5" x14ac:dyDescent="0.2">
      <c r="A191" s="8" t="s">
        <v>478</v>
      </c>
      <c r="B191" s="6" t="s">
        <v>479</v>
      </c>
      <c r="C191" s="6" t="s">
        <v>480</v>
      </c>
      <c r="D191" s="6" t="s">
        <v>440</v>
      </c>
      <c r="E191" s="15"/>
      <c r="F191" s="15"/>
      <c r="G191" s="25"/>
      <c r="H191" s="17" t="s">
        <v>481</v>
      </c>
      <c r="I191" s="16" t="str">
        <f>0&amp;8041740963</f>
        <v>08041740963</v>
      </c>
      <c r="J191" s="20">
        <v>1125</v>
      </c>
      <c r="K191" s="20">
        <v>0</v>
      </c>
    </row>
    <row r="192" spans="1:11" ht="25.5" x14ac:dyDescent="0.2">
      <c r="A192" s="8" t="s">
        <v>482</v>
      </c>
      <c r="B192" s="6" t="s">
        <v>483</v>
      </c>
      <c r="C192" s="6" t="s">
        <v>36</v>
      </c>
      <c r="D192" s="6" t="s">
        <v>440</v>
      </c>
      <c r="E192" s="15"/>
      <c r="F192" s="15"/>
      <c r="G192" s="25"/>
      <c r="H192" s="17" t="s">
        <v>441</v>
      </c>
      <c r="I192" s="16" t="str">
        <f>0&amp;4763531003</f>
        <v>04763531003</v>
      </c>
      <c r="J192" s="20">
        <v>37.81</v>
      </c>
      <c r="K192" s="20">
        <v>37.81</v>
      </c>
    </row>
    <row r="193" spans="1:11" ht="25.5" x14ac:dyDescent="0.2">
      <c r="A193" s="8" t="s">
        <v>484</v>
      </c>
      <c r="B193" s="6" t="s">
        <v>483</v>
      </c>
      <c r="C193" s="6" t="s">
        <v>485</v>
      </c>
      <c r="D193" s="6" t="s">
        <v>440</v>
      </c>
      <c r="E193" s="15"/>
      <c r="F193" s="15"/>
      <c r="G193" s="25"/>
      <c r="H193" s="17" t="s">
        <v>441</v>
      </c>
      <c r="I193" s="16" t="str">
        <f>0&amp;4763531003</f>
        <v>04763531003</v>
      </c>
      <c r="J193" s="20">
        <v>37.409999999999997</v>
      </c>
      <c r="K193" s="20">
        <v>37.409999999999997</v>
      </c>
    </row>
    <row r="194" spans="1:11" ht="25.5" x14ac:dyDescent="0.2">
      <c r="A194" s="8" t="s">
        <v>486</v>
      </c>
      <c r="B194" s="6" t="s">
        <v>483</v>
      </c>
      <c r="C194" s="6" t="s">
        <v>485</v>
      </c>
      <c r="D194" s="6" t="s">
        <v>440</v>
      </c>
      <c r="E194" s="15"/>
      <c r="F194" s="15"/>
      <c r="G194" s="25"/>
      <c r="H194" s="17" t="s">
        <v>441</v>
      </c>
      <c r="I194" s="16" t="str">
        <f>0&amp;4763531003</f>
        <v>04763531003</v>
      </c>
      <c r="J194" s="20">
        <v>7.33</v>
      </c>
      <c r="K194" s="20">
        <v>7.33</v>
      </c>
    </row>
    <row r="195" spans="1:11" ht="25.5" x14ac:dyDescent="0.2">
      <c r="A195" s="8" t="s">
        <v>487</v>
      </c>
      <c r="B195" s="6" t="s">
        <v>488</v>
      </c>
      <c r="C195" s="6" t="s">
        <v>489</v>
      </c>
      <c r="D195" s="6" t="s">
        <v>440</v>
      </c>
      <c r="E195" s="15"/>
      <c r="F195" s="15"/>
      <c r="G195" s="25"/>
      <c r="H195" s="17" t="s">
        <v>451</v>
      </c>
      <c r="I195" s="16" t="str">
        <f>0&amp;0&amp;823620588</f>
        <v>00823620588</v>
      </c>
      <c r="J195" s="20">
        <v>90.32</v>
      </c>
      <c r="K195" s="20">
        <v>90.32</v>
      </c>
    </row>
    <row r="196" spans="1:11" ht="25.5" x14ac:dyDescent="0.2">
      <c r="A196" s="8" t="s">
        <v>490</v>
      </c>
      <c r="B196" s="6" t="s">
        <v>483</v>
      </c>
      <c r="C196" s="6" t="s">
        <v>489</v>
      </c>
      <c r="D196" s="6" t="s">
        <v>440</v>
      </c>
      <c r="E196" s="15"/>
      <c r="F196" s="15"/>
      <c r="G196" s="25"/>
      <c r="H196" s="17" t="s">
        <v>441</v>
      </c>
      <c r="I196" s="16" t="str">
        <f>0&amp;4763531003</f>
        <v>04763531003</v>
      </c>
      <c r="J196" s="20">
        <v>7.32</v>
      </c>
      <c r="K196" s="20">
        <v>7.32</v>
      </c>
    </row>
    <row r="197" spans="1:11" ht="25.5" x14ac:dyDescent="0.2">
      <c r="A197" s="8" t="s">
        <v>491</v>
      </c>
      <c r="B197" s="6" t="s">
        <v>492</v>
      </c>
      <c r="C197" s="6" t="s">
        <v>493</v>
      </c>
      <c r="D197" s="6" t="s">
        <v>440</v>
      </c>
      <c r="E197" s="15"/>
      <c r="F197" s="15"/>
      <c r="G197" s="25"/>
      <c r="H197" s="17" t="s">
        <v>494</v>
      </c>
      <c r="I197" s="16">
        <v>12032450152</v>
      </c>
      <c r="J197" s="20">
        <v>490.6</v>
      </c>
      <c r="K197" s="20">
        <v>490.6</v>
      </c>
    </row>
    <row r="198" spans="1:11" ht="25.5" x14ac:dyDescent="0.2">
      <c r="A198" s="8" t="s">
        <v>495</v>
      </c>
      <c r="B198" s="6" t="s">
        <v>492</v>
      </c>
      <c r="C198" s="6" t="s">
        <v>496</v>
      </c>
      <c r="D198" s="6" t="s">
        <v>440</v>
      </c>
      <c r="E198" s="15"/>
      <c r="F198" s="15"/>
      <c r="G198" s="25"/>
      <c r="H198" s="17" t="s">
        <v>494</v>
      </c>
      <c r="I198" s="16">
        <v>12032450152</v>
      </c>
      <c r="J198" s="20">
        <v>299.5</v>
      </c>
      <c r="K198" s="20">
        <v>299.5</v>
      </c>
    </row>
    <row r="199" spans="1:11" ht="25.5" x14ac:dyDescent="0.2">
      <c r="A199" s="8" t="s">
        <v>497</v>
      </c>
      <c r="B199" s="6" t="s">
        <v>498</v>
      </c>
      <c r="C199" s="6" t="s">
        <v>499</v>
      </c>
      <c r="D199" s="6" t="s">
        <v>440</v>
      </c>
      <c r="E199" s="15"/>
      <c r="F199" s="15"/>
      <c r="G199" s="25"/>
      <c r="H199" s="17" t="s">
        <v>447</v>
      </c>
      <c r="I199" s="16" t="str">
        <f>0&amp;1911970596</f>
        <v>01911970596</v>
      </c>
      <c r="J199" s="20">
        <v>308.02999999999997</v>
      </c>
      <c r="K199" s="20">
        <v>308.02999999999997</v>
      </c>
    </row>
    <row r="200" spans="1:11" ht="25.5" x14ac:dyDescent="0.2">
      <c r="A200" s="8" t="s">
        <v>500</v>
      </c>
      <c r="B200" s="6" t="s">
        <v>501</v>
      </c>
      <c r="C200" s="6" t="s">
        <v>502</v>
      </c>
      <c r="D200" s="6" t="s">
        <v>440</v>
      </c>
      <c r="E200" s="15"/>
      <c r="F200" s="15"/>
      <c r="G200" s="25"/>
      <c r="H200" s="17" t="s">
        <v>503</v>
      </c>
      <c r="I200" s="16" t="str">
        <f>0&amp;3188560985</f>
        <v>03188560985</v>
      </c>
      <c r="J200" s="20">
        <v>836</v>
      </c>
      <c r="K200" s="20">
        <v>0</v>
      </c>
    </row>
    <row r="201" spans="1:11" ht="25.5" x14ac:dyDescent="0.2">
      <c r="A201" s="8" t="s">
        <v>504</v>
      </c>
      <c r="B201" s="6" t="s">
        <v>483</v>
      </c>
      <c r="C201" s="6" t="s">
        <v>505</v>
      </c>
      <c r="D201" s="6" t="s">
        <v>440</v>
      </c>
      <c r="E201" s="15"/>
      <c r="F201" s="15"/>
      <c r="G201" s="25"/>
      <c r="H201" s="17" t="s">
        <v>441</v>
      </c>
      <c r="I201" s="16" t="str">
        <f>0&amp;4763531003</f>
        <v>04763531003</v>
      </c>
      <c r="J201" s="20">
        <v>25.14</v>
      </c>
      <c r="K201" s="20">
        <v>25.14</v>
      </c>
    </row>
    <row r="202" spans="1:11" ht="25.5" x14ac:dyDescent="0.2">
      <c r="A202" s="8" t="s">
        <v>506</v>
      </c>
      <c r="B202" s="6" t="s">
        <v>483</v>
      </c>
      <c r="C202" s="6" t="s">
        <v>505</v>
      </c>
      <c r="D202" s="6" t="s">
        <v>440</v>
      </c>
      <c r="E202" s="15"/>
      <c r="F202" s="15"/>
      <c r="G202" s="25"/>
      <c r="H202" s="17" t="s">
        <v>451</v>
      </c>
      <c r="I202" s="16" t="str">
        <f t="shared" ref="I202:I209" si="0">0&amp;0&amp;823620588</f>
        <v>00823620588</v>
      </c>
      <c r="J202" s="20">
        <v>244.54</v>
      </c>
      <c r="K202" s="20">
        <v>244.54</v>
      </c>
    </row>
    <row r="203" spans="1:11" ht="25.5" x14ac:dyDescent="0.2">
      <c r="A203" s="8" t="s">
        <v>507</v>
      </c>
      <c r="B203" s="6" t="s">
        <v>483</v>
      </c>
      <c r="C203" s="6" t="s">
        <v>505</v>
      </c>
      <c r="D203" s="6" t="s">
        <v>440</v>
      </c>
      <c r="E203" s="15"/>
      <c r="F203" s="15"/>
      <c r="G203" s="25"/>
      <c r="H203" s="17" t="s">
        <v>451</v>
      </c>
      <c r="I203" s="16" t="str">
        <f t="shared" si="0"/>
        <v>00823620588</v>
      </c>
      <c r="J203" s="20">
        <v>169.32</v>
      </c>
      <c r="K203" s="20">
        <v>169.32</v>
      </c>
    </row>
    <row r="204" spans="1:11" ht="25.5" x14ac:dyDescent="0.2">
      <c r="A204" s="8" t="s">
        <v>508</v>
      </c>
      <c r="B204" s="6" t="s">
        <v>483</v>
      </c>
      <c r="C204" s="6" t="s">
        <v>505</v>
      </c>
      <c r="D204" s="6" t="s">
        <v>440</v>
      </c>
      <c r="E204" s="15"/>
      <c r="F204" s="15"/>
      <c r="G204" s="25"/>
      <c r="H204" s="17" t="s">
        <v>451</v>
      </c>
      <c r="I204" s="16" t="str">
        <f t="shared" si="0"/>
        <v>00823620588</v>
      </c>
      <c r="J204" s="20">
        <v>57</v>
      </c>
      <c r="K204" s="20">
        <v>57</v>
      </c>
    </row>
    <row r="205" spans="1:11" ht="25.5" x14ac:dyDescent="0.2">
      <c r="A205" s="8" t="s">
        <v>509</v>
      </c>
      <c r="B205" s="6" t="s">
        <v>483</v>
      </c>
      <c r="C205" s="6" t="s">
        <v>505</v>
      </c>
      <c r="D205" s="6" t="s">
        <v>440</v>
      </c>
      <c r="E205" s="15"/>
      <c r="F205" s="15"/>
      <c r="G205" s="25"/>
      <c r="H205" s="17" t="s">
        <v>451</v>
      </c>
      <c r="I205" s="16" t="str">
        <f t="shared" si="0"/>
        <v>00823620588</v>
      </c>
      <c r="J205" s="20">
        <v>21</v>
      </c>
      <c r="K205" s="20">
        <v>21</v>
      </c>
    </row>
    <row r="206" spans="1:11" ht="25.5" x14ac:dyDescent="0.2">
      <c r="A206" s="8" t="s">
        <v>510</v>
      </c>
      <c r="B206" s="6" t="s">
        <v>483</v>
      </c>
      <c r="C206" s="6" t="s">
        <v>187</v>
      </c>
      <c r="D206" s="6" t="s">
        <v>440</v>
      </c>
      <c r="E206" s="15"/>
      <c r="F206" s="15"/>
      <c r="G206" s="25"/>
      <c r="H206" s="17" t="s">
        <v>451</v>
      </c>
      <c r="I206" s="16" t="str">
        <f t="shared" si="0"/>
        <v>00823620588</v>
      </c>
      <c r="J206" s="20">
        <v>443.86</v>
      </c>
      <c r="K206" s="20">
        <v>443.86</v>
      </c>
    </row>
    <row r="207" spans="1:11" ht="25.5" x14ac:dyDescent="0.2">
      <c r="A207" s="8" t="s">
        <v>511</v>
      </c>
      <c r="B207" s="6" t="s">
        <v>483</v>
      </c>
      <c r="C207" s="6" t="s">
        <v>512</v>
      </c>
      <c r="D207" s="6" t="s">
        <v>440</v>
      </c>
      <c r="E207" s="15"/>
      <c r="F207" s="15"/>
      <c r="G207" s="25"/>
      <c r="H207" s="17" t="s">
        <v>451</v>
      </c>
      <c r="I207" s="16" t="str">
        <f t="shared" si="0"/>
        <v>00823620588</v>
      </c>
      <c r="J207" s="20">
        <v>512.46</v>
      </c>
      <c r="K207" s="20">
        <v>512.46</v>
      </c>
    </row>
    <row r="208" spans="1:11" ht="25.5" x14ac:dyDescent="0.2">
      <c r="A208" s="8" t="s">
        <v>513</v>
      </c>
      <c r="B208" s="6" t="s">
        <v>483</v>
      </c>
      <c r="C208" s="6" t="s">
        <v>512</v>
      </c>
      <c r="D208" s="6" t="s">
        <v>440</v>
      </c>
      <c r="E208" s="15"/>
      <c r="F208" s="15"/>
      <c r="G208" s="25"/>
      <c r="H208" s="17" t="s">
        <v>451</v>
      </c>
      <c r="I208" s="16" t="str">
        <f t="shared" si="0"/>
        <v>00823620588</v>
      </c>
      <c r="J208" s="20">
        <v>134.49</v>
      </c>
      <c r="K208" s="20">
        <v>134.49</v>
      </c>
    </row>
    <row r="209" spans="1:11" ht="25.5" x14ac:dyDescent="0.2">
      <c r="A209" s="8" t="s">
        <v>514</v>
      </c>
      <c r="B209" s="6" t="s">
        <v>483</v>
      </c>
      <c r="C209" s="6" t="s">
        <v>512</v>
      </c>
      <c r="D209" s="6" t="s">
        <v>440</v>
      </c>
      <c r="E209" s="15"/>
      <c r="F209" s="15"/>
      <c r="G209" s="25"/>
      <c r="H209" s="17" t="s">
        <v>451</v>
      </c>
      <c r="I209" s="16" t="str">
        <f t="shared" si="0"/>
        <v>00823620588</v>
      </c>
      <c r="J209" s="20">
        <v>973.56</v>
      </c>
      <c r="K209" s="20">
        <v>973.56</v>
      </c>
    </row>
    <row r="210" spans="1:11" ht="25.5" x14ac:dyDescent="0.2">
      <c r="A210" s="8" t="s">
        <v>515</v>
      </c>
      <c r="B210" s="6" t="s">
        <v>516</v>
      </c>
      <c r="C210" s="6" t="s">
        <v>517</v>
      </c>
      <c r="D210" s="6" t="s">
        <v>440</v>
      </c>
      <c r="E210" s="15"/>
      <c r="F210" s="15"/>
      <c r="G210" s="25"/>
      <c r="H210" s="17" t="s">
        <v>518</v>
      </c>
      <c r="I210" s="16" t="str">
        <f>0&amp;5277521000</f>
        <v>05277521000</v>
      </c>
      <c r="J210" s="20">
        <v>143.4</v>
      </c>
      <c r="K210" s="20">
        <v>143.4</v>
      </c>
    </row>
    <row r="211" spans="1:11" ht="25.5" x14ac:dyDescent="0.2">
      <c r="A211" s="8" t="s">
        <v>519</v>
      </c>
      <c r="B211" s="6" t="s">
        <v>483</v>
      </c>
      <c r="C211" s="6" t="s">
        <v>520</v>
      </c>
      <c r="D211" s="6" t="s">
        <v>440</v>
      </c>
      <c r="E211" s="15"/>
      <c r="F211" s="15"/>
      <c r="G211" s="25"/>
      <c r="H211" s="17" t="s">
        <v>451</v>
      </c>
      <c r="I211" s="16" t="str">
        <f>0&amp;0&amp;823620588</f>
        <v>00823620588</v>
      </c>
      <c r="J211" s="20">
        <v>73.44</v>
      </c>
      <c r="K211" s="20">
        <v>73.44</v>
      </c>
    </row>
    <row r="212" spans="1:11" ht="25.5" x14ac:dyDescent="0.2">
      <c r="A212" s="8" t="s">
        <v>521</v>
      </c>
      <c r="B212" s="6" t="s">
        <v>483</v>
      </c>
      <c r="C212" s="6" t="s">
        <v>520</v>
      </c>
      <c r="D212" s="6" t="s">
        <v>440</v>
      </c>
      <c r="E212" s="15"/>
      <c r="F212" s="15"/>
      <c r="G212" s="25"/>
      <c r="H212" s="17" t="s">
        <v>451</v>
      </c>
      <c r="I212" s="16" t="str">
        <f>0&amp;0&amp;823620588</f>
        <v>00823620588</v>
      </c>
      <c r="J212" s="20">
        <v>712.7</v>
      </c>
      <c r="K212" s="20">
        <v>712.7</v>
      </c>
    </row>
    <row r="213" spans="1:11" ht="25.5" x14ac:dyDescent="0.2">
      <c r="A213" s="8" t="s">
        <v>522</v>
      </c>
      <c r="B213" s="6" t="s">
        <v>483</v>
      </c>
      <c r="C213" s="6" t="s">
        <v>523</v>
      </c>
      <c r="D213" s="6" t="s">
        <v>440</v>
      </c>
      <c r="E213" s="15"/>
      <c r="F213" s="15"/>
      <c r="G213" s="25"/>
      <c r="H213" s="17" t="s">
        <v>441</v>
      </c>
      <c r="I213" s="16" t="str">
        <f>0&amp;4763531003</f>
        <v>04763531003</v>
      </c>
      <c r="J213" s="20">
        <v>87.63</v>
      </c>
      <c r="K213" s="20">
        <v>87.63</v>
      </c>
    </row>
    <row r="214" spans="1:11" ht="25.5" x14ac:dyDescent="0.2">
      <c r="A214" s="8" t="s">
        <v>524</v>
      </c>
      <c r="B214" s="6" t="s">
        <v>525</v>
      </c>
      <c r="C214" s="6" t="s">
        <v>526</v>
      </c>
      <c r="D214" s="6" t="s">
        <v>440</v>
      </c>
      <c r="E214" s="15"/>
      <c r="F214" s="15"/>
      <c r="G214" s="25"/>
      <c r="H214" s="17" t="s">
        <v>451</v>
      </c>
      <c r="I214" s="16" t="str">
        <f>0&amp;0&amp;823620588</f>
        <v>00823620588</v>
      </c>
      <c r="J214" s="20">
        <v>10.81</v>
      </c>
      <c r="K214" s="20">
        <v>10.81</v>
      </c>
    </row>
    <row r="215" spans="1:11" ht="25.5" x14ac:dyDescent="0.2">
      <c r="A215" s="8" t="s">
        <v>527</v>
      </c>
      <c r="B215" s="6" t="s">
        <v>483</v>
      </c>
      <c r="C215" s="6" t="s">
        <v>528</v>
      </c>
      <c r="D215" s="6" t="s">
        <v>440</v>
      </c>
      <c r="E215" s="15"/>
      <c r="F215" s="15"/>
      <c r="G215" s="25"/>
      <c r="H215" s="17" t="s">
        <v>451</v>
      </c>
      <c r="I215" s="16" t="str">
        <f>0&amp;0&amp;823620588</f>
        <v>00823620588</v>
      </c>
      <c r="J215" s="20">
        <v>585</v>
      </c>
      <c r="K215" s="20">
        <v>585</v>
      </c>
    </row>
    <row r="216" spans="1:11" ht="25.5" x14ac:dyDescent="0.2">
      <c r="A216" s="8" t="s">
        <v>529</v>
      </c>
      <c r="B216" s="6" t="s">
        <v>483</v>
      </c>
      <c r="C216" s="6" t="s">
        <v>528</v>
      </c>
      <c r="D216" s="6" t="s">
        <v>440</v>
      </c>
      <c r="E216" s="15"/>
      <c r="F216" s="15"/>
      <c r="G216" s="25"/>
      <c r="H216" s="17" t="s">
        <v>451</v>
      </c>
      <c r="I216" s="16" t="str">
        <f>0&amp;0&amp;823620588</f>
        <v>00823620588</v>
      </c>
      <c r="J216" s="20">
        <v>390</v>
      </c>
      <c r="K216" s="20">
        <v>390</v>
      </c>
    </row>
    <row r="217" spans="1:11" ht="25.5" x14ac:dyDescent="0.2">
      <c r="A217" s="8" t="s">
        <v>530</v>
      </c>
      <c r="B217" s="6" t="s">
        <v>483</v>
      </c>
      <c r="C217" s="6" t="s">
        <v>531</v>
      </c>
      <c r="D217" s="6" t="s">
        <v>440</v>
      </c>
      <c r="E217" s="15"/>
      <c r="F217" s="15"/>
      <c r="G217" s="25"/>
      <c r="H217" s="17" t="s">
        <v>441</v>
      </c>
      <c r="I217" s="16" t="str">
        <f>0&amp;4763531003</f>
        <v>04763531003</v>
      </c>
      <c r="J217" s="20">
        <v>19.190000000000001</v>
      </c>
      <c r="K217" s="20">
        <v>19.190000000000001</v>
      </c>
    </row>
    <row r="218" spans="1:11" ht="25.5" x14ac:dyDescent="0.2">
      <c r="A218" s="8" t="s">
        <v>532</v>
      </c>
      <c r="B218" s="6" t="s">
        <v>483</v>
      </c>
      <c r="C218" s="6" t="s">
        <v>531</v>
      </c>
      <c r="D218" s="6" t="s">
        <v>440</v>
      </c>
      <c r="E218" s="15"/>
      <c r="F218" s="15"/>
      <c r="G218" s="25"/>
      <c r="H218" s="17" t="s">
        <v>441</v>
      </c>
      <c r="I218" s="16" t="str">
        <f>0&amp;4763531003</f>
        <v>04763531003</v>
      </c>
      <c r="J218" s="20">
        <v>43.88</v>
      </c>
      <c r="K218" s="20">
        <v>43.88</v>
      </c>
    </row>
    <row r="219" spans="1:11" ht="25.5" x14ac:dyDescent="0.2">
      <c r="A219" s="8" t="s">
        <v>533</v>
      </c>
      <c r="B219" s="6" t="s">
        <v>483</v>
      </c>
      <c r="C219" s="6" t="s">
        <v>531</v>
      </c>
      <c r="D219" s="6" t="s">
        <v>440</v>
      </c>
      <c r="E219" s="15"/>
      <c r="F219" s="15"/>
      <c r="G219" s="25"/>
      <c r="H219" s="17" t="s">
        <v>451</v>
      </c>
      <c r="I219" s="16" t="str">
        <f>0&amp;0&amp;823620588</f>
        <v>00823620588</v>
      </c>
      <c r="J219" s="20">
        <v>784.25</v>
      </c>
      <c r="K219" s="20">
        <v>784.25</v>
      </c>
    </row>
    <row r="220" spans="1:11" ht="25.5" x14ac:dyDescent="0.2">
      <c r="A220" s="8" t="s">
        <v>534</v>
      </c>
      <c r="B220" s="6" t="s">
        <v>483</v>
      </c>
      <c r="C220" s="6" t="s">
        <v>535</v>
      </c>
      <c r="D220" s="6" t="s">
        <v>440</v>
      </c>
      <c r="E220" s="15"/>
      <c r="F220" s="15"/>
      <c r="G220" s="25"/>
      <c r="H220" s="17" t="s">
        <v>451</v>
      </c>
      <c r="I220" s="16" t="str">
        <f>0&amp;0&amp;823620588</f>
        <v>00823620588</v>
      </c>
      <c r="J220" s="20">
        <v>258.12</v>
      </c>
      <c r="K220" s="20">
        <v>258.12</v>
      </c>
    </row>
    <row r="221" spans="1:11" ht="25.5" x14ac:dyDescent="0.2">
      <c r="A221" s="8" t="s">
        <v>536</v>
      </c>
      <c r="B221" s="6" t="s">
        <v>483</v>
      </c>
      <c r="C221" s="6" t="s">
        <v>535</v>
      </c>
      <c r="D221" s="6" t="s">
        <v>440</v>
      </c>
      <c r="E221" s="15"/>
      <c r="F221" s="15"/>
      <c r="G221" s="25"/>
      <c r="H221" s="17" t="s">
        <v>451</v>
      </c>
      <c r="I221" s="16" t="str">
        <f>0&amp;0&amp;823620588</f>
        <v>00823620588</v>
      </c>
      <c r="J221" s="20">
        <v>609.74</v>
      </c>
      <c r="K221" s="20">
        <v>609.74</v>
      </c>
    </row>
    <row r="222" spans="1:11" ht="25.5" x14ac:dyDescent="0.2">
      <c r="A222" s="8" t="s">
        <v>537</v>
      </c>
      <c r="B222" s="6" t="s">
        <v>483</v>
      </c>
      <c r="C222" s="6" t="s">
        <v>535</v>
      </c>
      <c r="D222" s="6" t="s">
        <v>440</v>
      </c>
      <c r="E222" s="15"/>
      <c r="F222" s="15"/>
      <c r="G222" s="25"/>
      <c r="H222" s="17" t="s">
        <v>451</v>
      </c>
      <c r="I222" s="16" t="str">
        <f>0&amp;0&amp;823620588</f>
        <v>00823620588</v>
      </c>
      <c r="J222" s="20">
        <v>99.32</v>
      </c>
      <c r="K222" s="20">
        <v>99.32</v>
      </c>
    </row>
    <row r="223" spans="1:11" ht="25.5" x14ac:dyDescent="0.2">
      <c r="A223" s="8" t="s">
        <v>538</v>
      </c>
      <c r="B223" s="6" t="s">
        <v>483</v>
      </c>
      <c r="C223" s="6" t="s">
        <v>201</v>
      </c>
      <c r="D223" s="6" t="s">
        <v>440</v>
      </c>
      <c r="E223" s="15"/>
      <c r="F223" s="15"/>
      <c r="G223" s="25"/>
      <c r="H223" s="17" t="s">
        <v>441</v>
      </c>
      <c r="I223" s="16" t="str">
        <f>0&amp;4763531003</f>
        <v>04763531003</v>
      </c>
      <c r="J223" s="20">
        <v>29.19</v>
      </c>
      <c r="K223" s="20">
        <v>29.19</v>
      </c>
    </row>
    <row r="224" spans="1:11" ht="25.5" x14ac:dyDescent="0.2">
      <c r="A224" s="8" t="s">
        <v>539</v>
      </c>
      <c r="B224" s="6" t="s">
        <v>540</v>
      </c>
      <c r="C224" s="6" t="s">
        <v>60</v>
      </c>
      <c r="D224" s="6" t="s">
        <v>440</v>
      </c>
      <c r="E224" s="15"/>
      <c r="F224" s="15"/>
      <c r="G224" s="25"/>
      <c r="H224" s="17" t="s">
        <v>541</v>
      </c>
      <c r="I224" s="16" t="str">
        <f>0&amp;2081020592</f>
        <v>02081020592</v>
      </c>
      <c r="J224" s="20">
        <v>951.06</v>
      </c>
      <c r="K224" s="20">
        <v>951.06</v>
      </c>
    </row>
    <row r="225" spans="1:11" ht="25.5" x14ac:dyDescent="0.2">
      <c r="A225" s="8" t="s">
        <v>542</v>
      </c>
      <c r="B225" s="6" t="s">
        <v>543</v>
      </c>
      <c r="C225" s="6" t="s">
        <v>60</v>
      </c>
      <c r="D225" s="6" t="s">
        <v>440</v>
      </c>
      <c r="E225" s="15"/>
      <c r="F225" s="15"/>
      <c r="G225" s="25"/>
      <c r="H225" s="17" t="s">
        <v>494</v>
      </c>
      <c r="I225" s="16">
        <v>12032450152</v>
      </c>
      <c r="J225" s="20">
        <v>176.5</v>
      </c>
      <c r="K225" s="20">
        <v>176.5</v>
      </c>
    </row>
    <row r="226" spans="1:11" ht="25.5" x14ac:dyDescent="0.2">
      <c r="A226" s="8" t="s">
        <v>544</v>
      </c>
      <c r="B226" s="6" t="s">
        <v>525</v>
      </c>
      <c r="C226" s="6" t="s">
        <v>545</v>
      </c>
      <c r="D226" s="6" t="s">
        <v>440</v>
      </c>
      <c r="E226" s="15"/>
      <c r="F226" s="15"/>
      <c r="G226" s="25"/>
      <c r="H226" s="17" t="s">
        <v>451</v>
      </c>
      <c r="I226" s="16" t="str">
        <f>0&amp;0&amp;823620588</f>
        <v>00823620588</v>
      </c>
      <c r="J226" s="20">
        <v>51.34</v>
      </c>
      <c r="K226" s="20">
        <v>51.34</v>
      </c>
    </row>
    <row r="227" spans="1:11" ht="25.5" x14ac:dyDescent="0.2">
      <c r="A227" s="8" t="s">
        <v>546</v>
      </c>
      <c r="B227" s="6" t="s">
        <v>547</v>
      </c>
      <c r="C227" s="6" t="s">
        <v>545</v>
      </c>
      <c r="D227" s="6" t="s">
        <v>440</v>
      </c>
      <c r="E227" s="15"/>
      <c r="F227" s="15"/>
      <c r="G227" s="25"/>
      <c r="H227" s="17" t="s">
        <v>451</v>
      </c>
      <c r="I227" s="16" t="str">
        <f>0&amp;0&amp;823620588</f>
        <v>00823620588</v>
      </c>
      <c r="J227" s="20">
        <v>181.78</v>
      </c>
      <c r="K227" s="20">
        <v>181.78</v>
      </c>
    </row>
    <row r="228" spans="1:11" ht="25.5" x14ac:dyDescent="0.2">
      <c r="A228" s="8" t="s">
        <v>548</v>
      </c>
      <c r="B228" s="6" t="s">
        <v>483</v>
      </c>
      <c r="C228" s="6" t="s">
        <v>549</v>
      </c>
      <c r="D228" s="6" t="s">
        <v>440</v>
      </c>
      <c r="E228" s="15"/>
      <c r="F228" s="15"/>
      <c r="G228" s="25"/>
      <c r="H228" s="17" t="s">
        <v>451</v>
      </c>
      <c r="I228" s="16" t="str">
        <f>0&amp;0&amp;823620588</f>
        <v>00823620588</v>
      </c>
      <c r="J228" s="20">
        <v>127.74</v>
      </c>
      <c r="K228" s="20">
        <v>127.74</v>
      </c>
    </row>
    <row r="229" spans="1:11" ht="25.5" x14ac:dyDescent="0.2">
      <c r="A229" s="8" t="s">
        <v>550</v>
      </c>
      <c r="B229" s="6" t="s">
        <v>483</v>
      </c>
      <c r="C229" s="6" t="s">
        <v>549</v>
      </c>
      <c r="D229" s="6" t="s">
        <v>440</v>
      </c>
      <c r="E229" s="15"/>
      <c r="F229" s="15"/>
      <c r="G229" s="25"/>
      <c r="H229" s="17" t="s">
        <v>451</v>
      </c>
      <c r="I229" s="16" t="str">
        <f>0&amp;0&amp;823620588</f>
        <v>00823620588</v>
      </c>
      <c r="J229" s="20">
        <v>518.27</v>
      </c>
      <c r="K229" s="20">
        <v>518.27</v>
      </c>
    </row>
    <row r="230" spans="1:11" ht="25.5" x14ac:dyDescent="0.2">
      <c r="A230" s="8" t="s">
        <v>551</v>
      </c>
      <c r="B230" s="6" t="s">
        <v>483</v>
      </c>
      <c r="C230" s="6" t="s">
        <v>549</v>
      </c>
      <c r="D230" s="6" t="s">
        <v>440</v>
      </c>
      <c r="E230" s="15"/>
      <c r="F230" s="15"/>
      <c r="G230" s="25"/>
      <c r="H230" s="17" t="s">
        <v>441</v>
      </c>
      <c r="I230" s="16" t="str">
        <f>0&amp;4763531003</f>
        <v>04763531003</v>
      </c>
      <c r="J230" s="20">
        <v>17.73</v>
      </c>
      <c r="K230" s="20">
        <v>17.73</v>
      </c>
    </row>
    <row r="231" spans="1:11" ht="25.5" x14ac:dyDescent="0.2">
      <c r="A231" s="8" t="s">
        <v>552</v>
      </c>
      <c r="B231" s="6" t="s">
        <v>483</v>
      </c>
      <c r="C231" s="6" t="s">
        <v>549</v>
      </c>
      <c r="D231" s="6" t="s">
        <v>440</v>
      </c>
      <c r="E231" s="15"/>
      <c r="F231" s="15"/>
      <c r="G231" s="25"/>
      <c r="H231" s="17" t="s">
        <v>441</v>
      </c>
      <c r="I231" s="16" t="str">
        <f>0&amp;4763531003</f>
        <v>04763531003</v>
      </c>
      <c r="J231" s="20">
        <v>38.549999999999997</v>
      </c>
      <c r="K231" s="20">
        <v>38.549999999999997</v>
      </c>
    </row>
    <row r="232" spans="1:11" ht="25.5" x14ac:dyDescent="0.2">
      <c r="A232" s="8" t="s">
        <v>553</v>
      </c>
      <c r="B232" s="6" t="s">
        <v>483</v>
      </c>
      <c r="C232" s="6" t="s">
        <v>549</v>
      </c>
      <c r="D232" s="6" t="s">
        <v>440</v>
      </c>
      <c r="E232" s="15"/>
      <c r="F232" s="15"/>
      <c r="G232" s="25"/>
      <c r="H232" s="17" t="s">
        <v>441</v>
      </c>
      <c r="I232" s="16" t="str">
        <f>0&amp;4763531003</f>
        <v>04763531003</v>
      </c>
      <c r="J232" s="20">
        <v>107.09</v>
      </c>
      <c r="K232" s="20">
        <v>107.09</v>
      </c>
    </row>
    <row r="233" spans="1:11" ht="25.5" x14ac:dyDescent="0.2">
      <c r="A233" s="8" t="s">
        <v>554</v>
      </c>
      <c r="B233" s="6" t="s">
        <v>483</v>
      </c>
      <c r="C233" s="6" t="s">
        <v>549</v>
      </c>
      <c r="D233" s="6" t="s">
        <v>440</v>
      </c>
      <c r="E233" s="15"/>
      <c r="F233" s="15"/>
      <c r="G233" s="25"/>
      <c r="H233" s="17" t="s">
        <v>441</v>
      </c>
      <c r="I233" s="16" t="str">
        <f>0&amp;4763531003</f>
        <v>04763531003</v>
      </c>
      <c r="J233" s="20">
        <v>13.3</v>
      </c>
      <c r="K233" s="20">
        <v>13.3</v>
      </c>
    </row>
    <row r="234" spans="1:11" ht="25.5" x14ac:dyDescent="0.2">
      <c r="A234" s="8" t="s">
        <v>555</v>
      </c>
      <c r="B234" s="6" t="s">
        <v>483</v>
      </c>
      <c r="C234" s="6" t="s">
        <v>556</v>
      </c>
      <c r="D234" s="6" t="s">
        <v>440</v>
      </c>
      <c r="E234" s="15"/>
      <c r="F234" s="15"/>
      <c r="G234" s="25"/>
      <c r="H234" s="17" t="s">
        <v>451</v>
      </c>
      <c r="I234" s="16" t="str">
        <f>0&amp;0&amp;823620588</f>
        <v>00823620588</v>
      </c>
      <c r="J234" s="20">
        <v>370.5</v>
      </c>
      <c r="K234" s="20">
        <v>370.5</v>
      </c>
    </row>
    <row r="235" spans="1:11" ht="25.5" x14ac:dyDescent="0.2">
      <c r="A235" s="8" t="s">
        <v>557</v>
      </c>
      <c r="B235" s="6" t="s">
        <v>483</v>
      </c>
      <c r="C235" s="6" t="s">
        <v>556</v>
      </c>
      <c r="D235" s="6" t="s">
        <v>440</v>
      </c>
      <c r="E235" s="15"/>
      <c r="F235" s="15"/>
      <c r="G235" s="25"/>
      <c r="H235" s="17" t="s">
        <v>441</v>
      </c>
      <c r="I235" s="16" t="str">
        <f>0&amp;4763531003</f>
        <v>04763531003</v>
      </c>
      <c r="J235" s="20">
        <v>83.18</v>
      </c>
      <c r="K235" s="20">
        <v>83.18</v>
      </c>
    </row>
    <row r="236" spans="1:11" ht="25.5" x14ac:dyDescent="0.2">
      <c r="A236" s="8" t="s">
        <v>558</v>
      </c>
      <c r="B236" s="6" t="s">
        <v>483</v>
      </c>
      <c r="C236" s="6" t="s">
        <v>559</v>
      </c>
      <c r="D236" s="6" t="s">
        <v>440</v>
      </c>
      <c r="E236" s="15"/>
      <c r="F236" s="15"/>
      <c r="G236" s="25"/>
      <c r="H236" s="17" t="s">
        <v>441</v>
      </c>
      <c r="I236" s="16" t="str">
        <f>0&amp;4763531003</f>
        <v>04763531003</v>
      </c>
      <c r="J236" s="20">
        <v>24.18</v>
      </c>
      <c r="K236" s="20">
        <v>24.18</v>
      </c>
    </row>
    <row r="237" spans="1:11" ht="25.5" x14ac:dyDescent="0.2">
      <c r="A237" s="8" t="s">
        <v>560</v>
      </c>
      <c r="B237" s="6" t="s">
        <v>483</v>
      </c>
      <c r="C237" s="6" t="s">
        <v>561</v>
      </c>
      <c r="D237" s="6" t="s">
        <v>440</v>
      </c>
      <c r="E237" s="15"/>
      <c r="F237" s="15"/>
      <c r="G237" s="25"/>
      <c r="H237" s="17" t="s">
        <v>451</v>
      </c>
      <c r="I237" s="16" t="str">
        <f t="shared" ref="I237:I244" si="1">0&amp;0&amp;823620588</f>
        <v>00823620588</v>
      </c>
      <c r="J237" s="20">
        <v>236.06</v>
      </c>
      <c r="K237" s="20">
        <v>236.06</v>
      </c>
    </row>
    <row r="238" spans="1:11" ht="25.5" x14ac:dyDescent="0.2">
      <c r="A238" s="8" t="s">
        <v>562</v>
      </c>
      <c r="B238" s="6" t="s">
        <v>483</v>
      </c>
      <c r="C238" s="6" t="s">
        <v>561</v>
      </c>
      <c r="D238" s="6" t="s">
        <v>440</v>
      </c>
      <c r="E238" s="15"/>
      <c r="F238" s="15"/>
      <c r="G238" s="25"/>
      <c r="H238" s="17" t="s">
        <v>451</v>
      </c>
      <c r="I238" s="16" t="str">
        <f t="shared" si="1"/>
        <v>00823620588</v>
      </c>
      <c r="J238" s="20">
        <v>122.22</v>
      </c>
      <c r="K238" s="20">
        <v>122.22</v>
      </c>
    </row>
    <row r="239" spans="1:11" ht="25.5" x14ac:dyDescent="0.2">
      <c r="A239" s="8" t="s">
        <v>563</v>
      </c>
      <c r="B239" s="6" t="s">
        <v>483</v>
      </c>
      <c r="C239" s="6" t="s">
        <v>251</v>
      </c>
      <c r="D239" s="6" t="s">
        <v>440</v>
      </c>
      <c r="E239" s="15"/>
      <c r="F239" s="15"/>
      <c r="G239" s="25"/>
      <c r="H239" s="17" t="s">
        <v>451</v>
      </c>
      <c r="I239" s="16" t="str">
        <f t="shared" si="1"/>
        <v>00823620588</v>
      </c>
      <c r="J239" s="20">
        <v>296.70999999999998</v>
      </c>
      <c r="K239" s="20">
        <v>296.70999999999998</v>
      </c>
    </row>
    <row r="240" spans="1:11" ht="25.5" x14ac:dyDescent="0.2">
      <c r="A240" s="8" t="s">
        <v>564</v>
      </c>
      <c r="B240" s="6" t="s">
        <v>483</v>
      </c>
      <c r="C240" s="6" t="s">
        <v>565</v>
      </c>
      <c r="D240" s="6" t="s">
        <v>440</v>
      </c>
      <c r="E240" s="15"/>
      <c r="F240" s="15"/>
      <c r="G240" s="25"/>
      <c r="H240" s="17" t="s">
        <v>451</v>
      </c>
      <c r="I240" s="16" t="str">
        <f t="shared" si="1"/>
        <v>00823620588</v>
      </c>
      <c r="J240" s="20">
        <v>474.52</v>
      </c>
      <c r="K240" s="20">
        <v>474.52</v>
      </c>
    </row>
    <row r="241" spans="1:11" ht="25.5" x14ac:dyDescent="0.2">
      <c r="A241" s="8" t="s">
        <v>566</v>
      </c>
      <c r="B241" s="6" t="s">
        <v>483</v>
      </c>
      <c r="C241" s="6" t="s">
        <v>567</v>
      </c>
      <c r="D241" s="6" t="s">
        <v>440</v>
      </c>
      <c r="E241" s="15"/>
      <c r="F241" s="15"/>
      <c r="G241" s="25"/>
      <c r="H241" s="17" t="s">
        <v>451</v>
      </c>
      <c r="I241" s="16" t="str">
        <f t="shared" si="1"/>
        <v>00823620588</v>
      </c>
      <c r="J241" s="20">
        <v>481.52</v>
      </c>
      <c r="K241" s="20">
        <v>481.52</v>
      </c>
    </row>
    <row r="242" spans="1:11" ht="25.5" x14ac:dyDescent="0.2">
      <c r="A242" s="8" t="s">
        <v>568</v>
      </c>
      <c r="B242" s="6" t="s">
        <v>483</v>
      </c>
      <c r="C242" s="6" t="s">
        <v>569</v>
      </c>
      <c r="D242" s="6" t="s">
        <v>440</v>
      </c>
      <c r="E242" s="15"/>
      <c r="F242" s="15"/>
      <c r="G242" s="25"/>
      <c r="H242" s="17" t="s">
        <v>451</v>
      </c>
      <c r="I242" s="16" t="str">
        <f t="shared" si="1"/>
        <v>00823620588</v>
      </c>
      <c r="J242" s="20">
        <v>392.4</v>
      </c>
      <c r="K242" s="20">
        <v>392.4</v>
      </c>
    </row>
    <row r="243" spans="1:11" ht="25.5" x14ac:dyDescent="0.2">
      <c r="A243" s="8" t="s">
        <v>570</v>
      </c>
      <c r="B243" s="6" t="s">
        <v>483</v>
      </c>
      <c r="C243" s="6" t="s">
        <v>571</v>
      </c>
      <c r="D243" s="6" t="s">
        <v>440</v>
      </c>
      <c r="E243" s="15"/>
      <c r="F243" s="15"/>
      <c r="G243" s="25"/>
      <c r="H243" s="17" t="s">
        <v>451</v>
      </c>
      <c r="I243" s="16" t="str">
        <f t="shared" si="1"/>
        <v>00823620588</v>
      </c>
      <c r="J243" s="20">
        <v>429.69</v>
      </c>
      <c r="K243" s="20">
        <v>429.69</v>
      </c>
    </row>
    <row r="244" spans="1:11" ht="25.5" x14ac:dyDescent="0.2">
      <c r="A244" s="8" t="s">
        <v>572</v>
      </c>
      <c r="B244" s="6" t="s">
        <v>483</v>
      </c>
      <c r="C244" s="6" t="s">
        <v>571</v>
      </c>
      <c r="D244" s="6" t="s">
        <v>440</v>
      </c>
      <c r="E244" s="15"/>
      <c r="F244" s="15"/>
      <c r="G244" s="25"/>
      <c r="H244" s="17" t="s">
        <v>451</v>
      </c>
      <c r="I244" s="16" t="str">
        <f t="shared" si="1"/>
        <v>00823620588</v>
      </c>
      <c r="J244" s="20">
        <v>552.5</v>
      </c>
      <c r="K244" s="20">
        <v>552.5</v>
      </c>
    </row>
    <row r="245" spans="1:11" ht="25.5" x14ac:dyDescent="0.2">
      <c r="A245" s="8" t="s">
        <v>573</v>
      </c>
      <c r="B245" s="6" t="s">
        <v>483</v>
      </c>
      <c r="C245" s="6" t="s">
        <v>571</v>
      </c>
      <c r="D245" s="6" t="s">
        <v>440</v>
      </c>
      <c r="E245" s="15"/>
      <c r="F245" s="15"/>
      <c r="G245" s="25"/>
      <c r="H245" s="17" t="s">
        <v>441</v>
      </c>
      <c r="I245" s="16" t="str">
        <f>0&amp;4763531003</f>
        <v>04763531003</v>
      </c>
      <c r="J245" s="20">
        <v>37.090000000000003</v>
      </c>
      <c r="K245" s="20">
        <v>37.090000000000003</v>
      </c>
    </row>
    <row r="246" spans="1:11" ht="25.5" x14ac:dyDescent="0.2">
      <c r="A246" s="8" t="s">
        <v>574</v>
      </c>
      <c r="B246" s="6" t="s">
        <v>525</v>
      </c>
      <c r="C246" s="6" t="s">
        <v>575</v>
      </c>
      <c r="D246" s="6" t="s">
        <v>440</v>
      </c>
      <c r="E246" s="15"/>
      <c r="F246" s="15"/>
      <c r="G246" s="25"/>
      <c r="H246" s="17" t="s">
        <v>451</v>
      </c>
      <c r="I246" s="16" t="str">
        <f>0&amp;0&amp;823620588</f>
        <v>00823620588</v>
      </c>
      <c r="J246" s="20">
        <v>510.98</v>
      </c>
      <c r="K246" s="20">
        <v>510.98</v>
      </c>
    </row>
    <row r="247" spans="1:11" ht="25.5" x14ac:dyDescent="0.2">
      <c r="A247" s="8" t="s">
        <v>576</v>
      </c>
      <c r="B247" s="6" t="s">
        <v>577</v>
      </c>
      <c r="C247" s="6" t="s">
        <v>578</v>
      </c>
      <c r="D247" s="6" t="s">
        <v>440</v>
      </c>
      <c r="E247" s="15"/>
      <c r="F247" s="15"/>
      <c r="G247" s="25"/>
      <c r="H247" s="17" t="s">
        <v>579</v>
      </c>
      <c r="I247" s="16" t="str">
        <f>0&amp;4710641004</f>
        <v>04710641004</v>
      </c>
      <c r="J247" s="20">
        <v>585</v>
      </c>
      <c r="K247" s="20">
        <v>585</v>
      </c>
    </row>
    <row r="248" spans="1:11" ht="25.5" x14ac:dyDescent="0.2">
      <c r="A248" s="8" t="s">
        <v>580</v>
      </c>
      <c r="B248" s="6" t="s">
        <v>547</v>
      </c>
      <c r="C248" s="6" t="s">
        <v>581</v>
      </c>
      <c r="D248" s="6" t="s">
        <v>440</v>
      </c>
      <c r="E248" s="15"/>
      <c r="F248" s="15"/>
      <c r="G248" s="25"/>
      <c r="H248" s="17" t="s">
        <v>582</v>
      </c>
      <c r="I248" s="16" t="str">
        <f>0&amp;0&amp;823620588</f>
        <v>00823620588</v>
      </c>
      <c r="J248" s="20">
        <v>6182.89</v>
      </c>
      <c r="K248" s="20">
        <v>6182.89</v>
      </c>
    </row>
    <row r="249" spans="1:11" ht="25.5" x14ac:dyDescent="0.2">
      <c r="A249" s="8" t="s">
        <v>583</v>
      </c>
      <c r="B249" s="6" t="s">
        <v>547</v>
      </c>
      <c r="C249" s="6" t="s">
        <v>581</v>
      </c>
      <c r="D249" s="6" t="s">
        <v>440</v>
      </c>
      <c r="E249" s="15"/>
      <c r="F249" s="15"/>
      <c r="G249" s="25"/>
      <c r="H249" s="17" t="s">
        <v>582</v>
      </c>
      <c r="I249" s="16" t="str">
        <f>0&amp;0&amp;823620588</f>
        <v>00823620588</v>
      </c>
      <c r="J249" s="20">
        <v>327.95</v>
      </c>
      <c r="K249" s="20">
        <v>327.95</v>
      </c>
    </row>
    <row r="250" spans="1:11" ht="25.5" x14ac:dyDescent="0.2">
      <c r="A250" s="8" t="s">
        <v>584</v>
      </c>
      <c r="B250" s="6" t="s">
        <v>483</v>
      </c>
      <c r="C250" s="6" t="s">
        <v>585</v>
      </c>
      <c r="D250" s="6" t="s">
        <v>440</v>
      </c>
      <c r="E250" s="15"/>
      <c r="F250" s="15"/>
      <c r="G250" s="25"/>
      <c r="H250" s="17" t="s">
        <v>441</v>
      </c>
      <c r="I250" s="16" t="str">
        <f>0&amp;4763531003</f>
        <v>04763531003</v>
      </c>
      <c r="J250" s="20">
        <v>62.16</v>
      </c>
      <c r="K250" s="20">
        <v>62.16</v>
      </c>
    </row>
    <row r="251" spans="1:11" ht="25.5" x14ac:dyDescent="0.2">
      <c r="A251" s="8" t="s">
        <v>586</v>
      </c>
      <c r="B251" s="6" t="s">
        <v>587</v>
      </c>
      <c r="C251" s="6" t="s">
        <v>588</v>
      </c>
      <c r="D251" s="6" t="s">
        <v>440</v>
      </c>
      <c r="E251" s="15"/>
      <c r="F251" s="15"/>
      <c r="G251" s="25"/>
      <c r="H251" s="17" t="s">
        <v>589</v>
      </c>
      <c r="I251" s="16" t="str">
        <f>0&amp;0&amp;885351007</f>
        <v>00885351007</v>
      </c>
      <c r="J251" s="20">
        <v>7361.96</v>
      </c>
      <c r="K251" s="20">
        <v>7361.96</v>
      </c>
    </row>
    <row r="252" spans="1:11" ht="38.25" x14ac:dyDescent="0.2">
      <c r="A252" s="8" t="s">
        <v>590</v>
      </c>
      <c r="B252" s="6" t="s">
        <v>591</v>
      </c>
      <c r="C252" s="6" t="s">
        <v>588</v>
      </c>
      <c r="D252" s="6" t="s">
        <v>440</v>
      </c>
      <c r="E252" s="15"/>
      <c r="F252" s="15"/>
      <c r="G252" s="25"/>
      <c r="H252" s="17" t="s">
        <v>589</v>
      </c>
      <c r="I252" s="16" t="str">
        <f>0&amp;0&amp;885351007</f>
        <v>00885351007</v>
      </c>
      <c r="J252" s="20">
        <v>166.55</v>
      </c>
      <c r="K252" s="20">
        <v>166.55</v>
      </c>
    </row>
    <row r="253" spans="1:11" ht="25.5" x14ac:dyDescent="0.2">
      <c r="A253" s="8" t="s">
        <v>592</v>
      </c>
      <c r="B253" s="6" t="s">
        <v>547</v>
      </c>
      <c r="C253" s="6" t="s">
        <v>593</v>
      </c>
      <c r="D253" s="6" t="s">
        <v>440</v>
      </c>
      <c r="E253" s="15"/>
      <c r="F253" s="15"/>
      <c r="G253" s="25"/>
      <c r="H253" s="17" t="s">
        <v>582</v>
      </c>
      <c r="I253" s="16" t="str">
        <f>0&amp;0&amp;823620588</f>
        <v>00823620588</v>
      </c>
      <c r="J253" s="20">
        <v>2251.08</v>
      </c>
      <c r="K253" s="20">
        <v>2251.08</v>
      </c>
    </row>
    <row r="254" spans="1:11" ht="25.5" x14ac:dyDescent="0.2">
      <c r="A254" s="8" t="s">
        <v>594</v>
      </c>
      <c r="B254" s="6" t="s">
        <v>547</v>
      </c>
      <c r="C254" s="6" t="s">
        <v>276</v>
      </c>
      <c r="D254" s="6" t="s">
        <v>440</v>
      </c>
      <c r="E254" s="15"/>
      <c r="F254" s="15"/>
      <c r="G254" s="25"/>
      <c r="H254" s="17" t="s">
        <v>441</v>
      </c>
      <c r="I254" s="16" t="str">
        <f>0&amp;4763531003</f>
        <v>04763531003</v>
      </c>
      <c r="J254" s="20">
        <v>78.33</v>
      </c>
      <c r="K254" s="20">
        <v>78.33</v>
      </c>
    </row>
    <row r="255" spans="1:11" ht="25.5" x14ac:dyDescent="0.2">
      <c r="A255" s="8" t="s">
        <v>595</v>
      </c>
      <c r="B255" s="6" t="s">
        <v>547</v>
      </c>
      <c r="C255" s="6" t="s">
        <v>276</v>
      </c>
      <c r="D255" s="6" t="s">
        <v>440</v>
      </c>
      <c r="E255" s="15"/>
      <c r="F255" s="15"/>
      <c r="G255" s="25"/>
      <c r="H255" s="17" t="s">
        <v>441</v>
      </c>
      <c r="I255" s="16" t="str">
        <f>0&amp;4763531003</f>
        <v>04763531003</v>
      </c>
      <c r="J255" s="20">
        <v>127.32</v>
      </c>
      <c r="K255" s="20">
        <v>127.32</v>
      </c>
    </row>
    <row r="256" spans="1:11" ht="25.5" x14ac:dyDescent="0.2">
      <c r="A256" s="8" t="s">
        <v>596</v>
      </c>
      <c r="B256" s="6" t="s">
        <v>483</v>
      </c>
      <c r="C256" s="6" t="s">
        <v>597</v>
      </c>
      <c r="D256" s="6" t="s">
        <v>440</v>
      </c>
      <c r="E256" s="15"/>
      <c r="F256" s="15"/>
      <c r="G256" s="25"/>
      <c r="H256" s="17" t="s">
        <v>441</v>
      </c>
      <c r="I256" s="16" t="str">
        <f>0&amp;4763531003</f>
        <v>04763531003</v>
      </c>
      <c r="J256" s="20">
        <v>16.36</v>
      </c>
      <c r="K256" s="20">
        <v>16.36</v>
      </c>
    </row>
    <row r="257" spans="1:11" ht="25.5" x14ac:dyDescent="0.2">
      <c r="A257" s="8" t="s">
        <v>598</v>
      </c>
      <c r="B257" s="6" t="s">
        <v>577</v>
      </c>
      <c r="C257" s="6" t="s">
        <v>599</v>
      </c>
      <c r="D257" s="6" t="s">
        <v>440</v>
      </c>
      <c r="E257" s="15"/>
      <c r="F257" s="15"/>
      <c r="G257" s="25"/>
      <c r="H257" s="17" t="s">
        <v>481</v>
      </c>
      <c r="I257" s="16" t="str">
        <f>0&amp;8041740963</f>
        <v>08041740963</v>
      </c>
      <c r="J257" s="20">
        <v>450</v>
      </c>
      <c r="K257" s="20">
        <v>450</v>
      </c>
    </row>
    <row r="258" spans="1:11" ht="38.25" x14ac:dyDescent="0.2">
      <c r="A258" s="8" t="s">
        <v>600</v>
      </c>
      <c r="B258" s="6" t="s">
        <v>601</v>
      </c>
      <c r="C258" s="6" t="s">
        <v>602</v>
      </c>
      <c r="D258" s="6" t="s">
        <v>440</v>
      </c>
      <c r="E258" s="15"/>
      <c r="F258" s="15"/>
      <c r="G258" s="25"/>
      <c r="H258" s="17" t="s">
        <v>467</v>
      </c>
      <c r="I258" s="16" t="str">
        <f>0&amp;2626890590</f>
        <v>02626890590</v>
      </c>
      <c r="J258" s="20">
        <v>4128.1000000000004</v>
      </c>
      <c r="K258" s="20">
        <v>4128.1000000000004</v>
      </c>
    </row>
    <row r="259" spans="1:11" ht="25.5" x14ac:dyDescent="0.2">
      <c r="A259" s="8" t="s">
        <v>603</v>
      </c>
      <c r="B259" s="6" t="s">
        <v>547</v>
      </c>
      <c r="C259" s="6" t="s">
        <v>604</v>
      </c>
      <c r="D259" s="6" t="s">
        <v>440</v>
      </c>
      <c r="E259" s="15"/>
      <c r="F259" s="15"/>
      <c r="G259" s="25"/>
      <c r="H259" s="17" t="s">
        <v>451</v>
      </c>
      <c r="I259" s="16" t="str">
        <f t="shared" ref="I259:I266" si="2">0&amp;0&amp;823620588</f>
        <v>00823620588</v>
      </c>
      <c r="J259" s="20">
        <v>2728.08</v>
      </c>
      <c r="K259" s="20">
        <v>2728.08</v>
      </c>
    </row>
    <row r="260" spans="1:11" ht="25.5" x14ac:dyDescent="0.2">
      <c r="A260" s="8" t="s">
        <v>605</v>
      </c>
      <c r="B260" s="6" t="s">
        <v>547</v>
      </c>
      <c r="C260" s="6" t="s">
        <v>606</v>
      </c>
      <c r="D260" s="6" t="s">
        <v>440</v>
      </c>
      <c r="E260" s="15"/>
      <c r="F260" s="15"/>
      <c r="G260" s="25"/>
      <c r="H260" s="17" t="s">
        <v>451</v>
      </c>
      <c r="I260" s="16" t="str">
        <f t="shared" si="2"/>
        <v>00823620588</v>
      </c>
      <c r="J260" s="20">
        <v>31.2</v>
      </c>
      <c r="K260" s="20">
        <v>31.2</v>
      </c>
    </row>
    <row r="261" spans="1:11" ht="25.5" x14ac:dyDescent="0.2">
      <c r="A261" s="8" t="s">
        <v>607</v>
      </c>
      <c r="B261" s="6" t="s">
        <v>608</v>
      </c>
      <c r="C261" s="6" t="s">
        <v>606</v>
      </c>
      <c r="D261" s="6" t="s">
        <v>440</v>
      </c>
      <c r="E261" s="15"/>
      <c r="F261" s="15"/>
      <c r="G261" s="25"/>
      <c r="H261" s="17" t="s">
        <v>451</v>
      </c>
      <c r="I261" s="16" t="str">
        <f t="shared" si="2"/>
        <v>00823620588</v>
      </c>
      <c r="J261" s="20">
        <v>382.15</v>
      </c>
      <c r="K261" s="20">
        <v>382.15</v>
      </c>
    </row>
    <row r="262" spans="1:11" ht="25.5" x14ac:dyDescent="0.2">
      <c r="A262" s="8" t="s">
        <v>609</v>
      </c>
      <c r="B262" s="6" t="s">
        <v>610</v>
      </c>
      <c r="C262" s="6" t="s">
        <v>606</v>
      </c>
      <c r="D262" s="6" t="s">
        <v>440</v>
      </c>
      <c r="E262" s="15"/>
      <c r="F262" s="15"/>
      <c r="G262" s="25"/>
      <c r="H262" s="17" t="s">
        <v>451</v>
      </c>
      <c r="I262" s="16" t="str">
        <f t="shared" si="2"/>
        <v>00823620588</v>
      </c>
      <c r="J262" s="20">
        <v>65.459999999999994</v>
      </c>
      <c r="K262" s="20">
        <v>65.459999999999994</v>
      </c>
    </row>
    <row r="263" spans="1:11" ht="25.5" x14ac:dyDescent="0.2">
      <c r="A263" s="8" t="s">
        <v>611</v>
      </c>
      <c r="B263" s="6" t="s">
        <v>610</v>
      </c>
      <c r="C263" s="6" t="s">
        <v>606</v>
      </c>
      <c r="D263" s="6" t="s">
        <v>440</v>
      </c>
      <c r="E263" s="15"/>
      <c r="F263" s="15"/>
      <c r="G263" s="25"/>
      <c r="H263" s="17" t="s">
        <v>451</v>
      </c>
      <c r="I263" s="16" t="str">
        <f t="shared" si="2"/>
        <v>00823620588</v>
      </c>
      <c r="J263" s="20">
        <v>288.27999999999997</v>
      </c>
      <c r="K263" s="20">
        <v>288.27999999999997</v>
      </c>
    </row>
    <row r="264" spans="1:11" ht="25.5" x14ac:dyDescent="0.2">
      <c r="A264" s="8" t="s">
        <v>612</v>
      </c>
      <c r="B264" s="6" t="s">
        <v>483</v>
      </c>
      <c r="C264" s="6" t="s">
        <v>613</v>
      </c>
      <c r="D264" s="6" t="s">
        <v>440</v>
      </c>
      <c r="E264" s="15"/>
      <c r="F264" s="15"/>
      <c r="G264" s="25"/>
      <c r="H264" s="17" t="s">
        <v>451</v>
      </c>
      <c r="I264" s="16" t="str">
        <f t="shared" si="2"/>
        <v>00823620588</v>
      </c>
      <c r="J264" s="20">
        <v>323.39999999999998</v>
      </c>
      <c r="K264" s="20">
        <v>323.39999999999998</v>
      </c>
    </row>
    <row r="265" spans="1:11" ht="25.5" x14ac:dyDescent="0.2">
      <c r="A265" s="8" t="s">
        <v>614</v>
      </c>
      <c r="B265" s="6" t="s">
        <v>483</v>
      </c>
      <c r="C265" s="6" t="s">
        <v>613</v>
      </c>
      <c r="D265" s="6" t="s">
        <v>440</v>
      </c>
      <c r="E265" s="15"/>
      <c r="F265" s="15"/>
      <c r="G265" s="25"/>
      <c r="H265" s="17" t="s">
        <v>451</v>
      </c>
      <c r="I265" s="16" t="str">
        <f t="shared" si="2"/>
        <v>00823620588</v>
      </c>
      <c r="J265" s="20">
        <v>94.92</v>
      </c>
      <c r="K265" s="20">
        <v>94.92</v>
      </c>
    </row>
    <row r="266" spans="1:11" ht="25.5" x14ac:dyDescent="0.2">
      <c r="A266" s="8" t="s">
        <v>615</v>
      </c>
      <c r="B266" s="6" t="s">
        <v>547</v>
      </c>
      <c r="C266" s="6" t="s">
        <v>613</v>
      </c>
      <c r="D266" s="6" t="s">
        <v>440</v>
      </c>
      <c r="E266" s="15"/>
      <c r="F266" s="15"/>
      <c r="G266" s="25"/>
      <c r="H266" s="17" t="s">
        <v>451</v>
      </c>
      <c r="I266" s="16" t="str">
        <f t="shared" si="2"/>
        <v>00823620588</v>
      </c>
      <c r="J266" s="20">
        <v>368.67</v>
      </c>
      <c r="K266" s="20">
        <v>368.67</v>
      </c>
    </row>
    <row r="267" spans="1:11" ht="25.5" x14ac:dyDescent="0.2">
      <c r="A267" s="8" t="s">
        <v>616</v>
      </c>
      <c r="B267" s="6" t="s">
        <v>617</v>
      </c>
      <c r="C267" s="6" t="s">
        <v>618</v>
      </c>
      <c r="D267" s="6" t="s">
        <v>440</v>
      </c>
      <c r="E267" s="15"/>
      <c r="F267" s="15"/>
      <c r="G267" s="25"/>
      <c r="H267" s="17" t="s">
        <v>494</v>
      </c>
      <c r="I267" s="16">
        <v>12032450152</v>
      </c>
      <c r="J267" s="20">
        <v>32.5</v>
      </c>
      <c r="K267" s="20">
        <v>32.5</v>
      </c>
    </row>
    <row r="268" spans="1:11" ht="25.5" x14ac:dyDescent="0.2">
      <c r="A268" s="8" t="s">
        <v>619</v>
      </c>
      <c r="B268" s="6" t="s">
        <v>620</v>
      </c>
      <c r="C268" s="6" t="s">
        <v>621</v>
      </c>
      <c r="D268" s="6" t="s">
        <v>440</v>
      </c>
      <c r="E268" s="15"/>
      <c r="F268" s="15"/>
      <c r="G268" s="25"/>
      <c r="H268" s="17" t="s">
        <v>622</v>
      </c>
      <c r="I268" s="16" t="str">
        <f>0&amp;1412420422</f>
        <v>01412420422</v>
      </c>
      <c r="J268" s="20">
        <v>9873.17</v>
      </c>
      <c r="K268" s="20">
        <v>9873.17</v>
      </c>
    </row>
    <row r="269" spans="1:11" ht="25.5" x14ac:dyDescent="0.2">
      <c r="A269" s="8" t="s">
        <v>623</v>
      </c>
      <c r="B269" s="6" t="s">
        <v>624</v>
      </c>
      <c r="C269" s="6" t="s">
        <v>262</v>
      </c>
      <c r="D269" s="6" t="s">
        <v>440</v>
      </c>
      <c r="E269" s="15"/>
      <c r="F269" s="15"/>
      <c r="G269" s="25"/>
      <c r="H269" s="17" t="s">
        <v>541</v>
      </c>
      <c r="I269" s="16" t="str">
        <f>0&amp;2081020592</f>
        <v>02081020592</v>
      </c>
      <c r="J269" s="20">
        <v>356.79</v>
      </c>
      <c r="K269" s="20">
        <v>356.79</v>
      </c>
    </row>
    <row r="270" spans="1:11" ht="25.5" x14ac:dyDescent="0.2">
      <c r="A270" s="8" t="s">
        <v>625</v>
      </c>
      <c r="B270" s="6" t="s">
        <v>483</v>
      </c>
      <c r="C270" s="6" t="s">
        <v>626</v>
      </c>
      <c r="D270" s="6" t="s">
        <v>440</v>
      </c>
      <c r="E270" s="15"/>
      <c r="F270" s="15"/>
      <c r="G270" s="25"/>
      <c r="H270" s="17" t="s">
        <v>451</v>
      </c>
      <c r="I270" s="16" t="str">
        <f>0&amp;0&amp;823620588</f>
        <v>00823620588</v>
      </c>
      <c r="J270" s="20">
        <v>278.16000000000003</v>
      </c>
      <c r="K270" s="20">
        <v>278.16000000000003</v>
      </c>
    </row>
    <row r="271" spans="1:11" ht="25.5" x14ac:dyDescent="0.2">
      <c r="A271" s="8" t="s">
        <v>627</v>
      </c>
      <c r="B271" s="6" t="s">
        <v>628</v>
      </c>
      <c r="C271" s="6" t="s">
        <v>629</v>
      </c>
      <c r="D271" s="6" t="s">
        <v>440</v>
      </c>
      <c r="E271" s="15"/>
      <c r="F271" s="15"/>
      <c r="G271" s="25"/>
      <c r="H271" s="17" t="s">
        <v>494</v>
      </c>
      <c r="I271" s="16">
        <v>12032450152</v>
      </c>
      <c r="J271" s="20">
        <v>213.5</v>
      </c>
      <c r="K271" s="20">
        <v>213.5</v>
      </c>
    </row>
    <row r="272" spans="1:11" ht="25.5" x14ac:dyDescent="0.2">
      <c r="A272" s="8" t="s">
        <v>630</v>
      </c>
      <c r="B272" s="6" t="s">
        <v>483</v>
      </c>
      <c r="C272" s="6" t="s">
        <v>629</v>
      </c>
      <c r="D272" s="6" t="s">
        <v>440</v>
      </c>
      <c r="E272" s="15"/>
      <c r="F272" s="15"/>
      <c r="G272" s="25"/>
      <c r="H272" s="17" t="s">
        <v>441</v>
      </c>
      <c r="I272" s="16" t="str">
        <f>0&amp;4763531003</f>
        <v>04763531003</v>
      </c>
      <c r="J272" s="20">
        <v>29.56</v>
      </c>
      <c r="K272" s="20">
        <v>29.56</v>
      </c>
    </row>
    <row r="273" spans="1:11" ht="25.5" x14ac:dyDescent="0.2">
      <c r="A273" s="8" t="s">
        <v>631</v>
      </c>
      <c r="B273" s="6" t="s">
        <v>610</v>
      </c>
      <c r="C273" s="6" t="s">
        <v>629</v>
      </c>
      <c r="D273" s="6" t="s">
        <v>440</v>
      </c>
      <c r="E273" s="15"/>
      <c r="F273" s="15"/>
      <c r="G273" s="25"/>
      <c r="H273" s="17" t="s">
        <v>451</v>
      </c>
      <c r="I273" s="16" t="str">
        <f>0&amp;0&amp;823620588</f>
        <v>00823620588</v>
      </c>
      <c r="J273" s="20">
        <v>1404.83</v>
      </c>
      <c r="K273" s="20">
        <v>1404.83</v>
      </c>
    </row>
    <row r="274" spans="1:11" ht="38.25" x14ac:dyDescent="0.2">
      <c r="A274" s="8" t="s">
        <v>632</v>
      </c>
      <c r="B274" s="6" t="s">
        <v>633</v>
      </c>
      <c r="C274" s="6" t="s">
        <v>629</v>
      </c>
      <c r="D274" s="6" t="s">
        <v>440</v>
      </c>
      <c r="E274" s="15"/>
      <c r="F274" s="15"/>
      <c r="G274" s="25"/>
      <c r="H274" s="17" t="s">
        <v>494</v>
      </c>
      <c r="I274" s="16">
        <v>12032450152</v>
      </c>
      <c r="J274" s="20">
        <v>1931.25</v>
      </c>
      <c r="K274" s="20">
        <v>1931.25</v>
      </c>
    </row>
    <row r="275" spans="1:11" ht="25.5" x14ac:dyDescent="0.2">
      <c r="A275" s="8" t="s">
        <v>634</v>
      </c>
      <c r="B275" s="6" t="s">
        <v>483</v>
      </c>
      <c r="C275" s="6" t="s">
        <v>635</v>
      </c>
      <c r="D275" s="6" t="s">
        <v>440</v>
      </c>
      <c r="E275" s="15"/>
      <c r="F275" s="15"/>
      <c r="G275" s="25"/>
      <c r="H275" s="17" t="s">
        <v>451</v>
      </c>
      <c r="I275" s="16" t="str">
        <f>0&amp;0&amp;823620588</f>
        <v>00823620588</v>
      </c>
      <c r="J275" s="20">
        <v>1277.46</v>
      </c>
      <c r="K275" s="20">
        <v>1277.46</v>
      </c>
    </row>
    <row r="276" spans="1:11" ht="25.5" x14ac:dyDescent="0.2">
      <c r="A276" s="8" t="s">
        <v>636</v>
      </c>
      <c r="B276" s="6" t="s">
        <v>637</v>
      </c>
      <c r="C276" s="6" t="s">
        <v>635</v>
      </c>
      <c r="D276" s="6" t="s">
        <v>440</v>
      </c>
      <c r="E276" s="15"/>
      <c r="F276" s="15"/>
      <c r="G276" s="25"/>
      <c r="H276" s="17" t="s">
        <v>451</v>
      </c>
      <c r="I276" s="16" t="str">
        <f>0&amp;0&amp;823620588</f>
        <v>00823620588</v>
      </c>
      <c r="J276" s="20">
        <v>26.88</v>
      </c>
      <c r="K276" s="20">
        <v>26.88</v>
      </c>
    </row>
    <row r="277" spans="1:11" ht="25.5" x14ac:dyDescent="0.2">
      <c r="A277" s="8" t="s">
        <v>638</v>
      </c>
      <c r="B277" s="6" t="s">
        <v>483</v>
      </c>
      <c r="C277" s="6" t="s">
        <v>639</v>
      </c>
      <c r="D277" s="6" t="s">
        <v>440</v>
      </c>
      <c r="E277" s="15"/>
      <c r="F277" s="15"/>
      <c r="G277" s="25"/>
      <c r="H277" s="17" t="s">
        <v>441</v>
      </c>
      <c r="I277" s="16" t="str">
        <f>0&amp;4763531003</f>
        <v>04763531003</v>
      </c>
      <c r="J277" s="20">
        <v>64.84</v>
      </c>
      <c r="K277" s="20">
        <v>64.84</v>
      </c>
    </row>
    <row r="278" spans="1:11" ht="38.25" x14ac:dyDescent="0.2">
      <c r="A278" s="8" t="s">
        <v>640</v>
      </c>
      <c r="B278" s="6" t="s">
        <v>641</v>
      </c>
      <c r="C278" s="6" t="s">
        <v>642</v>
      </c>
      <c r="D278" s="6" t="s">
        <v>440</v>
      </c>
      <c r="E278" s="15"/>
      <c r="F278" s="15"/>
      <c r="G278" s="25"/>
      <c r="H278" s="17" t="s">
        <v>643</v>
      </c>
      <c r="I278" s="16" t="str">
        <f>0&amp;0&amp;411521008</f>
        <v>00411521008</v>
      </c>
      <c r="J278" s="20">
        <v>609.5</v>
      </c>
      <c r="K278" s="20">
        <v>609.5</v>
      </c>
    </row>
    <row r="279" spans="1:11" ht="25.5" x14ac:dyDescent="0.2">
      <c r="A279" s="8" t="s">
        <v>644</v>
      </c>
      <c r="B279" s="6" t="s">
        <v>547</v>
      </c>
      <c r="C279" s="6" t="s">
        <v>645</v>
      </c>
      <c r="D279" s="6" t="s">
        <v>440</v>
      </c>
      <c r="E279" s="15"/>
      <c r="F279" s="15"/>
      <c r="G279" s="25"/>
      <c r="H279" s="17" t="s">
        <v>451</v>
      </c>
      <c r="I279" s="16" t="str">
        <f>0&amp;0&amp;823620588</f>
        <v>00823620588</v>
      </c>
      <c r="J279" s="20">
        <v>804.48</v>
      </c>
      <c r="K279" s="20">
        <v>804.48</v>
      </c>
    </row>
    <row r="280" spans="1:11" ht="25.5" x14ac:dyDescent="0.2">
      <c r="A280" s="8" t="s">
        <v>646</v>
      </c>
      <c r="B280" s="6" t="s">
        <v>647</v>
      </c>
      <c r="C280" s="6" t="s">
        <v>645</v>
      </c>
      <c r="D280" s="6" t="s">
        <v>440</v>
      </c>
      <c r="E280" s="15"/>
      <c r="F280" s="15"/>
      <c r="G280" s="25"/>
      <c r="H280" s="17" t="s">
        <v>451</v>
      </c>
      <c r="I280" s="16" t="str">
        <f>0&amp;0&amp;823620588</f>
        <v>00823620588</v>
      </c>
      <c r="J280" s="20">
        <v>15.62</v>
      </c>
      <c r="K280" s="20">
        <v>15.62</v>
      </c>
    </row>
    <row r="281" spans="1:11" ht="25.5" x14ac:dyDescent="0.2">
      <c r="A281" s="8" t="s">
        <v>648</v>
      </c>
      <c r="B281" s="6" t="s">
        <v>547</v>
      </c>
      <c r="C281" s="6" t="s">
        <v>645</v>
      </c>
      <c r="D281" s="6" t="s">
        <v>440</v>
      </c>
      <c r="E281" s="15"/>
      <c r="F281" s="15"/>
      <c r="G281" s="25"/>
      <c r="H281" s="17" t="s">
        <v>451</v>
      </c>
      <c r="I281" s="16" t="str">
        <f>0&amp;0&amp;823620588</f>
        <v>00823620588</v>
      </c>
      <c r="J281" s="20">
        <v>327.23</v>
      </c>
      <c r="K281" s="20">
        <v>327.23</v>
      </c>
    </row>
    <row r="282" spans="1:11" ht="25.5" x14ac:dyDescent="0.2">
      <c r="A282" s="8" t="s">
        <v>649</v>
      </c>
      <c r="B282" s="6" t="s">
        <v>439</v>
      </c>
      <c r="C282" s="6" t="s">
        <v>265</v>
      </c>
      <c r="D282" s="6" t="s">
        <v>440</v>
      </c>
      <c r="E282" s="15"/>
      <c r="F282" s="15"/>
      <c r="G282" s="25"/>
      <c r="H282" s="17" t="s">
        <v>650</v>
      </c>
      <c r="I282" s="16" t="str">
        <f>0&amp;4542800489</f>
        <v>04542800489</v>
      </c>
      <c r="J282" s="20">
        <v>1577.16</v>
      </c>
      <c r="K282" s="20">
        <v>0</v>
      </c>
    </row>
    <row r="283" spans="1:11" ht="25.5" x14ac:dyDescent="0.2">
      <c r="A283" s="8" t="s">
        <v>651</v>
      </c>
      <c r="B283" s="6" t="s">
        <v>439</v>
      </c>
      <c r="C283" s="6" t="s">
        <v>265</v>
      </c>
      <c r="D283" s="6" t="s">
        <v>440</v>
      </c>
      <c r="E283" s="15"/>
      <c r="F283" s="15"/>
      <c r="G283" s="25"/>
      <c r="H283" s="17" t="s">
        <v>652</v>
      </c>
      <c r="I283" s="16" t="str">
        <f>0&amp;9966131006</f>
        <v>09966131006</v>
      </c>
      <c r="J283" s="20">
        <v>1650</v>
      </c>
      <c r="K283" s="20">
        <v>0</v>
      </c>
    </row>
    <row r="284" spans="1:11" ht="25.5" x14ac:dyDescent="0.2">
      <c r="A284" s="8" t="s">
        <v>653</v>
      </c>
      <c r="B284" s="6" t="s">
        <v>439</v>
      </c>
      <c r="C284" s="6" t="s">
        <v>265</v>
      </c>
      <c r="D284" s="6" t="s">
        <v>440</v>
      </c>
      <c r="E284" s="15"/>
      <c r="F284" s="15"/>
      <c r="G284" s="25"/>
      <c r="H284" s="17" t="s">
        <v>455</v>
      </c>
      <c r="I284" s="16" t="str">
        <f>0&amp;9199921009</f>
        <v>09199921009</v>
      </c>
      <c r="J284" s="20">
        <v>290</v>
      </c>
      <c r="K284" s="20">
        <v>0</v>
      </c>
    </row>
    <row r="285" spans="1:11" ht="38.25" x14ac:dyDescent="0.2">
      <c r="A285" s="8" t="s">
        <v>654</v>
      </c>
      <c r="B285" s="6" t="s">
        <v>655</v>
      </c>
      <c r="C285" s="6" t="s">
        <v>246</v>
      </c>
      <c r="D285" s="6" t="s">
        <v>656</v>
      </c>
      <c r="E285" s="6" t="s">
        <v>15</v>
      </c>
      <c r="F285" s="8">
        <v>1</v>
      </c>
      <c r="G285" s="25"/>
      <c r="H285" s="17" t="s">
        <v>657</v>
      </c>
      <c r="I285" s="16" t="str">
        <f>0&amp;4585871009</f>
        <v>04585871009</v>
      </c>
      <c r="J285" s="20">
        <v>631.9</v>
      </c>
      <c r="K285" s="20">
        <v>0</v>
      </c>
    </row>
    <row r="286" spans="1:11" ht="25.5" x14ac:dyDescent="0.2">
      <c r="A286" s="8" t="s">
        <v>658</v>
      </c>
      <c r="B286" s="6" t="s">
        <v>525</v>
      </c>
      <c r="C286" s="6" t="s">
        <v>246</v>
      </c>
      <c r="D286" s="6" t="s">
        <v>656</v>
      </c>
      <c r="E286" s="6" t="s">
        <v>15</v>
      </c>
      <c r="F286" s="8">
        <v>1</v>
      </c>
      <c r="G286" s="25"/>
      <c r="H286" s="17" t="s">
        <v>659</v>
      </c>
      <c r="I286" s="16" t="str">
        <f>0&amp;2812740120</f>
        <v>02812740120</v>
      </c>
      <c r="J286" s="20">
        <v>580</v>
      </c>
      <c r="K286" s="20">
        <v>0</v>
      </c>
    </row>
    <row r="287" spans="1:11" ht="25.5" x14ac:dyDescent="0.2">
      <c r="A287" s="8" t="s">
        <v>660</v>
      </c>
      <c r="B287" s="6" t="s">
        <v>457</v>
      </c>
      <c r="C287" s="6" t="s">
        <v>454</v>
      </c>
      <c r="D287" s="6" t="s">
        <v>656</v>
      </c>
      <c r="E287" s="6" t="s">
        <v>15</v>
      </c>
      <c r="F287" s="8">
        <v>1</v>
      </c>
      <c r="G287" s="25"/>
      <c r="H287" s="17" t="s">
        <v>661</v>
      </c>
      <c r="I287" s="16" t="str">
        <f>0&amp;3424160756</f>
        <v>03424160756</v>
      </c>
      <c r="J287" s="20">
        <v>881.5</v>
      </c>
      <c r="K287" s="20">
        <v>0</v>
      </c>
    </row>
    <row r="288" spans="1:11" ht="25.5" x14ac:dyDescent="0.2">
      <c r="A288" s="8" t="s">
        <v>662</v>
      </c>
      <c r="B288" s="6" t="s">
        <v>663</v>
      </c>
      <c r="C288" s="6" t="s">
        <v>454</v>
      </c>
      <c r="D288" s="6" t="s">
        <v>656</v>
      </c>
      <c r="E288" s="6" t="s">
        <v>15</v>
      </c>
      <c r="F288" s="8">
        <v>1</v>
      </c>
      <c r="G288" s="25"/>
      <c r="H288" s="17" t="s">
        <v>664</v>
      </c>
      <c r="I288" s="16" t="str">
        <f>0&amp;6067681004</f>
        <v>06067681004</v>
      </c>
      <c r="J288" s="20">
        <v>273</v>
      </c>
      <c r="K288" s="20">
        <v>0</v>
      </c>
    </row>
    <row r="289" spans="1:11" ht="38.25" x14ac:dyDescent="0.2">
      <c r="A289" s="8" t="s">
        <v>665</v>
      </c>
      <c r="B289" s="6" t="s">
        <v>666</v>
      </c>
      <c r="C289" s="6" t="s">
        <v>458</v>
      </c>
      <c r="D289" s="6" t="s">
        <v>656</v>
      </c>
      <c r="E289" s="6" t="s">
        <v>15</v>
      </c>
      <c r="F289" s="8">
        <v>1</v>
      </c>
      <c r="G289" s="25"/>
      <c r="H289" s="17" t="s">
        <v>667</v>
      </c>
      <c r="I289" s="16">
        <v>11175241006</v>
      </c>
      <c r="J289" s="20">
        <v>650</v>
      </c>
      <c r="K289" s="20">
        <v>0</v>
      </c>
    </row>
    <row r="290" spans="1:11" ht="25.5" x14ac:dyDescent="0.2">
      <c r="A290" s="8" t="s">
        <v>668</v>
      </c>
      <c r="B290" s="6" t="s">
        <v>479</v>
      </c>
      <c r="C290" s="6" t="s">
        <v>137</v>
      </c>
      <c r="D290" s="6" t="s">
        <v>656</v>
      </c>
      <c r="E290" s="6" t="s">
        <v>15</v>
      </c>
      <c r="F290" s="8">
        <v>1</v>
      </c>
      <c r="G290" s="25"/>
      <c r="H290" s="17" t="s">
        <v>667</v>
      </c>
      <c r="I290" s="16">
        <v>11175241006</v>
      </c>
      <c r="J290" s="20">
        <v>1920</v>
      </c>
      <c r="K290" s="20">
        <v>0</v>
      </c>
    </row>
    <row r="291" spans="1:11" ht="25.5" x14ac:dyDescent="0.2">
      <c r="A291" s="8" t="s">
        <v>669</v>
      </c>
      <c r="B291" s="6" t="s">
        <v>525</v>
      </c>
      <c r="C291" s="6" t="s">
        <v>137</v>
      </c>
      <c r="D291" s="6" t="s">
        <v>656</v>
      </c>
      <c r="E291" s="6" t="s">
        <v>15</v>
      </c>
      <c r="F291" s="8">
        <v>1</v>
      </c>
      <c r="G291" s="25"/>
      <c r="H291" s="17" t="s">
        <v>670</v>
      </c>
      <c r="I291" s="16" t="str">
        <f>0&amp;6909181007</f>
        <v>06909181007</v>
      </c>
      <c r="J291" s="20">
        <v>380</v>
      </c>
      <c r="K291" s="20">
        <v>0</v>
      </c>
    </row>
    <row r="292" spans="1:11" ht="25.5" x14ac:dyDescent="0.2">
      <c r="A292" s="8" t="s">
        <v>671</v>
      </c>
      <c r="B292" s="6" t="s">
        <v>457</v>
      </c>
      <c r="C292" s="6" t="s">
        <v>31</v>
      </c>
      <c r="D292" s="6" t="s">
        <v>656</v>
      </c>
      <c r="E292" s="6" t="s">
        <v>15</v>
      </c>
      <c r="F292" s="8">
        <v>1</v>
      </c>
      <c r="G292" s="25"/>
      <c r="H292" s="17" t="s">
        <v>672</v>
      </c>
      <c r="I292" s="16" t="s">
        <v>673</v>
      </c>
      <c r="J292" s="20">
        <v>110.74</v>
      </c>
      <c r="K292" s="20">
        <v>0</v>
      </c>
    </row>
    <row r="293" spans="1:11" ht="25.5" x14ac:dyDescent="0.2">
      <c r="A293" s="8" t="s">
        <v>674</v>
      </c>
      <c r="B293" s="6" t="s">
        <v>675</v>
      </c>
      <c r="C293" s="6" t="s">
        <v>70</v>
      </c>
      <c r="D293" s="6" t="s">
        <v>656</v>
      </c>
      <c r="E293" s="6" t="s">
        <v>15</v>
      </c>
      <c r="F293" s="8">
        <v>1</v>
      </c>
      <c r="G293" s="25"/>
      <c r="H293" s="17" t="s">
        <v>676</v>
      </c>
      <c r="I293" s="16" t="str">
        <f>0&amp;1663011003</f>
        <v>01663011003</v>
      </c>
      <c r="J293" s="20">
        <v>170.88</v>
      </c>
      <c r="K293" s="20">
        <v>0</v>
      </c>
    </row>
    <row r="294" spans="1:11" ht="25.5" x14ac:dyDescent="0.2">
      <c r="A294" s="8" t="s">
        <v>677</v>
      </c>
      <c r="B294" s="6" t="s">
        <v>479</v>
      </c>
      <c r="C294" s="6" t="s">
        <v>70</v>
      </c>
      <c r="D294" s="6" t="s">
        <v>656</v>
      </c>
      <c r="E294" s="6" t="s">
        <v>15</v>
      </c>
      <c r="F294" s="8">
        <v>1</v>
      </c>
      <c r="G294" s="25"/>
      <c r="H294" s="17" t="s">
        <v>678</v>
      </c>
      <c r="I294" s="16" t="str">
        <f>0&amp;1921930200</f>
        <v>01921930200</v>
      </c>
      <c r="J294" s="20">
        <v>90</v>
      </c>
      <c r="K294" s="20">
        <v>0</v>
      </c>
    </row>
    <row r="295" spans="1:11" ht="25.5" x14ac:dyDescent="0.2">
      <c r="A295" s="8" t="s">
        <v>679</v>
      </c>
      <c r="B295" s="6" t="s">
        <v>457</v>
      </c>
      <c r="C295" s="6" t="s">
        <v>70</v>
      </c>
      <c r="D295" s="6" t="s">
        <v>656</v>
      </c>
      <c r="E295" s="6" t="s">
        <v>15</v>
      </c>
      <c r="F295" s="8">
        <v>1</v>
      </c>
      <c r="G295" s="25"/>
      <c r="H295" s="17" t="s">
        <v>680</v>
      </c>
      <c r="I295" s="16" t="str">
        <f>0&amp;3637990650</f>
        <v>03637990650</v>
      </c>
      <c r="J295" s="20">
        <v>86</v>
      </c>
      <c r="K295" s="20">
        <v>0</v>
      </c>
    </row>
    <row r="296" spans="1:11" ht="25.5" x14ac:dyDescent="0.2">
      <c r="A296" s="8" t="s">
        <v>681</v>
      </c>
      <c r="B296" s="6" t="s">
        <v>525</v>
      </c>
      <c r="C296" s="6" t="s">
        <v>288</v>
      </c>
      <c r="D296" s="6" t="s">
        <v>656</v>
      </c>
      <c r="E296" s="6" t="s">
        <v>15</v>
      </c>
      <c r="F296" s="8">
        <v>1</v>
      </c>
      <c r="G296" s="25"/>
      <c r="H296" s="17" t="s">
        <v>682</v>
      </c>
      <c r="I296" s="16" t="str">
        <f>0&amp;2742291202</f>
        <v>02742291202</v>
      </c>
      <c r="J296" s="20">
        <v>53</v>
      </c>
      <c r="K296" s="20">
        <v>0</v>
      </c>
    </row>
    <row r="297" spans="1:11" ht="25.5" x14ac:dyDescent="0.2">
      <c r="A297" s="8" t="s">
        <v>683</v>
      </c>
      <c r="B297" s="6" t="s">
        <v>684</v>
      </c>
      <c r="C297" s="6" t="s">
        <v>685</v>
      </c>
      <c r="D297" s="6" t="s">
        <v>656</v>
      </c>
      <c r="E297" s="6" t="s">
        <v>15</v>
      </c>
      <c r="F297" s="8">
        <v>1</v>
      </c>
      <c r="G297" s="25"/>
      <c r="H297" s="17" t="s">
        <v>686</v>
      </c>
      <c r="I297" s="16" t="str">
        <f>0&amp;9434650017</f>
        <v>09434650017</v>
      </c>
      <c r="J297" s="20">
        <v>560</v>
      </c>
      <c r="K297" s="20">
        <v>0</v>
      </c>
    </row>
    <row r="298" spans="1:11" ht="25.5" x14ac:dyDescent="0.2">
      <c r="A298" s="8" t="s">
        <v>687</v>
      </c>
      <c r="B298" s="6" t="s">
        <v>688</v>
      </c>
      <c r="C298" s="6" t="s">
        <v>528</v>
      </c>
      <c r="D298" s="6" t="s">
        <v>656</v>
      </c>
      <c r="E298" s="6" t="s">
        <v>15</v>
      </c>
      <c r="F298" s="8">
        <v>1</v>
      </c>
      <c r="G298" s="25"/>
      <c r="H298" s="17" t="s">
        <v>689</v>
      </c>
      <c r="I298" s="16" t="str">
        <f>0&amp;3168170409</f>
        <v>03168170409</v>
      </c>
      <c r="J298" s="20">
        <v>777</v>
      </c>
      <c r="K298" s="20">
        <v>777</v>
      </c>
    </row>
    <row r="299" spans="1:11" ht="25.5" x14ac:dyDescent="0.2">
      <c r="A299" s="8" t="s">
        <v>690</v>
      </c>
      <c r="B299" s="6" t="s">
        <v>691</v>
      </c>
      <c r="C299" s="6" t="s">
        <v>692</v>
      </c>
      <c r="D299" s="6" t="s">
        <v>656</v>
      </c>
      <c r="E299" s="6" t="s">
        <v>15</v>
      </c>
      <c r="F299" s="8">
        <v>1</v>
      </c>
      <c r="G299" s="25"/>
      <c r="H299" s="17" t="s">
        <v>676</v>
      </c>
      <c r="I299" s="16" t="str">
        <f>0&amp;1663011003</f>
        <v>01663011003</v>
      </c>
      <c r="J299" s="20">
        <v>170.88</v>
      </c>
      <c r="K299" s="20">
        <v>170.88</v>
      </c>
    </row>
    <row r="300" spans="1:11" ht="25.5" x14ac:dyDescent="0.2">
      <c r="A300" s="8" t="s">
        <v>693</v>
      </c>
      <c r="B300" s="6" t="s">
        <v>694</v>
      </c>
      <c r="C300" s="6" t="s">
        <v>695</v>
      </c>
      <c r="D300" s="6" t="s">
        <v>656</v>
      </c>
      <c r="E300" s="6" t="s">
        <v>15</v>
      </c>
      <c r="F300" s="8">
        <v>1</v>
      </c>
      <c r="G300" s="25"/>
      <c r="H300" s="17" t="s">
        <v>696</v>
      </c>
      <c r="I300" s="16" t="str">
        <f>0&amp;8093441007</f>
        <v>08093441007</v>
      </c>
      <c r="J300" s="20">
        <v>310</v>
      </c>
      <c r="K300" s="20">
        <v>310</v>
      </c>
    </row>
    <row r="301" spans="1:11" ht="25.5" x14ac:dyDescent="0.2">
      <c r="A301" s="8" t="s">
        <v>697</v>
      </c>
      <c r="B301" s="6" t="s">
        <v>525</v>
      </c>
      <c r="C301" s="6" t="s">
        <v>698</v>
      </c>
      <c r="D301" s="6" t="s">
        <v>656</v>
      </c>
      <c r="E301" s="6" t="s">
        <v>15</v>
      </c>
      <c r="F301" s="8">
        <v>1</v>
      </c>
      <c r="G301" s="25"/>
      <c r="H301" s="17" t="s">
        <v>699</v>
      </c>
      <c r="I301" s="16" t="str">
        <f>0&amp;4924070586</f>
        <v>04924070586</v>
      </c>
      <c r="J301" s="20">
        <v>256</v>
      </c>
      <c r="K301" s="20">
        <v>256</v>
      </c>
    </row>
    <row r="302" spans="1:11" ht="25.5" x14ac:dyDescent="0.2">
      <c r="A302" s="8" t="s">
        <v>700</v>
      </c>
      <c r="B302" s="6" t="s">
        <v>525</v>
      </c>
      <c r="C302" s="6" t="s">
        <v>701</v>
      </c>
      <c r="D302" s="6" t="s">
        <v>656</v>
      </c>
      <c r="E302" s="6" t="s">
        <v>15</v>
      </c>
      <c r="F302" s="8">
        <v>1</v>
      </c>
      <c r="G302" s="25"/>
      <c r="H302" s="17" t="s">
        <v>702</v>
      </c>
      <c r="I302" s="16" t="str">
        <f>0&amp;0&amp;503151201</f>
        <v>00503151201</v>
      </c>
      <c r="J302" s="20">
        <v>24</v>
      </c>
      <c r="K302" s="20">
        <v>24</v>
      </c>
    </row>
    <row r="303" spans="1:11" ht="25.5" x14ac:dyDescent="0.2">
      <c r="A303" s="8" t="s">
        <v>703</v>
      </c>
      <c r="B303" s="6" t="s">
        <v>525</v>
      </c>
      <c r="C303" s="6" t="s">
        <v>701</v>
      </c>
      <c r="D303" s="6" t="s">
        <v>656</v>
      </c>
      <c r="E303" s="6" t="s">
        <v>15</v>
      </c>
      <c r="F303" s="8">
        <v>1</v>
      </c>
      <c r="G303" s="25"/>
      <c r="H303" s="17" t="s">
        <v>704</v>
      </c>
      <c r="I303" s="16" t="str">
        <f>0&amp;2230490423</f>
        <v>02230490423</v>
      </c>
      <c r="J303" s="20">
        <v>206.8</v>
      </c>
      <c r="K303" s="20">
        <v>206.8</v>
      </c>
    </row>
    <row r="304" spans="1:11" ht="25.5" x14ac:dyDescent="0.2">
      <c r="A304" s="8" t="s">
        <v>705</v>
      </c>
      <c r="B304" s="6" t="s">
        <v>706</v>
      </c>
      <c r="C304" s="6" t="s">
        <v>701</v>
      </c>
      <c r="D304" s="6" t="s">
        <v>656</v>
      </c>
      <c r="E304" s="6" t="s">
        <v>15</v>
      </c>
      <c r="F304" s="8">
        <v>1</v>
      </c>
      <c r="G304" s="25"/>
      <c r="H304" s="17" t="s">
        <v>707</v>
      </c>
      <c r="I304" s="16" t="str">
        <f>0&amp;2367210735</f>
        <v>02367210735</v>
      </c>
      <c r="J304" s="20">
        <v>2932.5</v>
      </c>
      <c r="K304" s="20">
        <v>2932.5</v>
      </c>
    </row>
    <row r="305" spans="1:11" ht="38.25" x14ac:dyDescent="0.2">
      <c r="A305" s="8" t="s">
        <v>708</v>
      </c>
      <c r="B305" s="6" t="s">
        <v>709</v>
      </c>
      <c r="C305" s="6" t="s">
        <v>710</v>
      </c>
      <c r="D305" s="6" t="s">
        <v>656</v>
      </c>
      <c r="E305" s="6" t="s">
        <v>15</v>
      </c>
      <c r="F305" s="8">
        <v>1</v>
      </c>
      <c r="G305" s="25"/>
      <c r="H305" s="17" t="s">
        <v>664</v>
      </c>
      <c r="I305" s="16" t="str">
        <f>0&amp;6067681004</f>
        <v>06067681004</v>
      </c>
      <c r="J305" s="20">
        <v>740</v>
      </c>
      <c r="K305" s="20">
        <v>740</v>
      </c>
    </row>
    <row r="306" spans="1:11" ht="25.5" x14ac:dyDescent="0.2">
      <c r="A306" s="8" t="s">
        <v>711</v>
      </c>
      <c r="B306" s="6" t="s">
        <v>712</v>
      </c>
      <c r="C306" s="6" t="s">
        <v>713</v>
      </c>
      <c r="D306" s="6" t="s">
        <v>656</v>
      </c>
      <c r="E306" s="6" t="s">
        <v>15</v>
      </c>
      <c r="F306" s="8">
        <v>1</v>
      </c>
      <c r="G306" s="25"/>
      <c r="H306" s="17" t="s">
        <v>714</v>
      </c>
      <c r="I306" s="16" t="str">
        <f>0&amp;0&amp;696610633</f>
        <v>00696610633</v>
      </c>
      <c r="J306" s="20">
        <v>384</v>
      </c>
      <c r="K306" s="20">
        <v>384</v>
      </c>
    </row>
    <row r="307" spans="1:11" ht="38.25" x14ac:dyDescent="0.2">
      <c r="A307" s="8" t="s">
        <v>715</v>
      </c>
      <c r="B307" s="6" t="s">
        <v>716</v>
      </c>
      <c r="C307" s="6" t="s">
        <v>717</v>
      </c>
      <c r="D307" s="6" t="s">
        <v>656</v>
      </c>
      <c r="E307" s="6" t="s">
        <v>15</v>
      </c>
      <c r="F307" s="8">
        <v>1</v>
      </c>
      <c r="G307" s="25"/>
      <c r="H307" s="17" t="s">
        <v>718</v>
      </c>
      <c r="I307" s="16" t="str">
        <f>0&amp;3670241219</f>
        <v>03670241219</v>
      </c>
      <c r="J307" s="20">
        <v>260</v>
      </c>
      <c r="K307" s="20">
        <v>260</v>
      </c>
    </row>
    <row r="308" spans="1:11" ht="25.5" x14ac:dyDescent="0.2">
      <c r="A308" s="8" t="s">
        <v>719</v>
      </c>
      <c r="B308" s="6" t="s">
        <v>720</v>
      </c>
      <c r="C308" s="6" t="s">
        <v>561</v>
      </c>
      <c r="D308" s="6" t="s">
        <v>721</v>
      </c>
      <c r="E308" s="6">
        <v>1</v>
      </c>
      <c r="F308" s="8">
        <v>1</v>
      </c>
      <c r="G308" s="25"/>
      <c r="H308" s="17" t="s">
        <v>664</v>
      </c>
      <c r="I308" s="16" t="str">
        <f>0&amp;6067681004</f>
        <v>06067681004</v>
      </c>
      <c r="J308" s="20">
        <v>650</v>
      </c>
      <c r="K308" s="20">
        <v>650</v>
      </c>
    </row>
    <row r="309" spans="1:11" ht="25.5" x14ac:dyDescent="0.2">
      <c r="A309" s="54" t="s">
        <v>722</v>
      </c>
      <c r="B309" s="55" t="s">
        <v>723</v>
      </c>
      <c r="C309" s="55" t="s">
        <v>724</v>
      </c>
      <c r="D309" s="55" t="s">
        <v>725</v>
      </c>
      <c r="E309" s="55">
        <v>2</v>
      </c>
      <c r="F309" s="54">
        <v>2</v>
      </c>
      <c r="G309" s="25"/>
      <c r="H309" s="17" t="s">
        <v>474</v>
      </c>
      <c r="I309" s="16" t="str">
        <f>0&amp;2537760593</f>
        <v>02537760593</v>
      </c>
      <c r="J309" s="20">
        <v>500</v>
      </c>
      <c r="K309" s="20">
        <v>500</v>
      </c>
    </row>
    <row r="310" spans="1:11" ht="38.25" x14ac:dyDescent="0.2">
      <c r="A310" s="54"/>
      <c r="B310" s="55"/>
      <c r="C310" s="55"/>
      <c r="D310" s="55"/>
      <c r="E310" s="55"/>
      <c r="F310" s="54"/>
      <c r="G310" s="17" t="s">
        <v>726</v>
      </c>
      <c r="H310" s="25"/>
      <c r="I310" s="16">
        <v>10081611005</v>
      </c>
      <c r="J310" s="24"/>
      <c r="K310" s="24"/>
    </row>
    <row r="311" spans="1:11" ht="25.5" x14ac:dyDescent="0.2">
      <c r="A311" s="54" t="s">
        <v>727</v>
      </c>
      <c r="B311" s="55" t="s">
        <v>728</v>
      </c>
      <c r="C311" s="54" t="s">
        <v>724</v>
      </c>
      <c r="D311" s="55" t="s">
        <v>725</v>
      </c>
      <c r="E311" s="54">
        <v>2</v>
      </c>
      <c r="F311" s="54">
        <v>2</v>
      </c>
      <c r="G311" s="25"/>
      <c r="H311" s="17" t="s">
        <v>474</v>
      </c>
      <c r="I311" s="16" t="str">
        <f>0&amp;2537760593</f>
        <v>02537760593</v>
      </c>
      <c r="J311" s="20">
        <v>1200</v>
      </c>
      <c r="K311" s="20">
        <v>1200</v>
      </c>
    </row>
    <row r="312" spans="1:11" ht="38.25" x14ac:dyDescent="0.2">
      <c r="A312" s="54"/>
      <c r="B312" s="55"/>
      <c r="C312" s="54"/>
      <c r="D312" s="55"/>
      <c r="E312" s="54"/>
      <c r="F312" s="54"/>
      <c r="G312" s="17" t="s">
        <v>726</v>
      </c>
      <c r="H312" s="25"/>
      <c r="I312" s="16">
        <v>10081611005</v>
      </c>
      <c r="J312" s="24"/>
      <c r="K312" s="24"/>
    </row>
    <row r="313" spans="1:11" x14ac:dyDescent="0.2">
      <c r="A313" s="54" t="s">
        <v>729</v>
      </c>
      <c r="B313" s="55" t="s">
        <v>730</v>
      </c>
      <c r="C313" s="54" t="s">
        <v>724</v>
      </c>
      <c r="D313" s="55" t="s">
        <v>725</v>
      </c>
      <c r="E313" s="54">
        <v>2</v>
      </c>
      <c r="F313" s="54">
        <v>2</v>
      </c>
      <c r="G313" s="25"/>
      <c r="H313" s="17" t="s">
        <v>731</v>
      </c>
      <c r="I313" s="16" t="str">
        <f>0&amp;7958841004</f>
        <v>07958841004</v>
      </c>
      <c r="J313" s="20">
        <v>68</v>
      </c>
      <c r="K313" s="20">
        <v>68</v>
      </c>
    </row>
    <row r="314" spans="1:11" ht="38.25" x14ac:dyDescent="0.2">
      <c r="A314" s="54"/>
      <c r="B314" s="55"/>
      <c r="C314" s="54"/>
      <c r="D314" s="55"/>
      <c r="E314" s="54"/>
      <c r="F314" s="54"/>
      <c r="G314" s="17" t="s">
        <v>474</v>
      </c>
      <c r="H314" s="25"/>
      <c r="I314" s="16" t="str">
        <f>0&amp;2537760593</f>
        <v>02537760593</v>
      </c>
      <c r="J314" s="24"/>
      <c r="K314" s="24"/>
    </row>
    <row r="315" spans="1:11" ht="25.5" x14ac:dyDescent="0.2">
      <c r="A315" s="54" t="s">
        <v>732</v>
      </c>
      <c r="B315" s="55" t="s">
        <v>733</v>
      </c>
      <c r="C315" s="54" t="s">
        <v>734</v>
      </c>
      <c r="D315" s="55" t="s">
        <v>725</v>
      </c>
      <c r="E315" s="54">
        <v>6</v>
      </c>
      <c r="F315" s="54">
        <v>6</v>
      </c>
      <c r="G315" s="25"/>
      <c r="H315" s="17" t="s">
        <v>735</v>
      </c>
      <c r="I315" s="16">
        <v>12253221001</v>
      </c>
      <c r="J315" s="20">
        <v>2340.4699999999998</v>
      </c>
      <c r="K315" s="20">
        <v>2340.4699999999998</v>
      </c>
    </row>
    <row r="316" spans="1:11" ht="51" x14ac:dyDescent="0.2">
      <c r="A316" s="54"/>
      <c r="B316" s="55"/>
      <c r="C316" s="54"/>
      <c r="D316" s="55"/>
      <c r="E316" s="54"/>
      <c r="F316" s="54"/>
      <c r="G316" s="17" t="s">
        <v>736</v>
      </c>
      <c r="H316" s="25"/>
      <c r="I316" s="16" t="str">
        <f>0&amp;3575231000</f>
        <v>03575231000</v>
      </c>
      <c r="J316" s="24"/>
      <c r="K316" s="24"/>
    </row>
    <row r="317" spans="1:11" ht="51" x14ac:dyDescent="0.2">
      <c r="A317" s="54"/>
      <c r="B317" s="55"/>
      <c r="C317" s="54"/>
      <c r="D317" s="55"/>
      <c r="E317" s="54"/>
      <c r="F317" s="54"/>
      <c r="G317" s="17" t="s">
        <v>737</v>
      </c>
      <c r="H317" s="25"/>
      <c r="I317" s="16">
        <v>11911471008</v>
      </c>
      <c r="J317" s="24"/>
      <c r="K317" s="24"/>
    </row>
    <row r="318" spans="1:11" ht="38.25" x14ac:dyDescent="0.2">
      <c r="A318" s="54"/>
      <c r="B318" s="55"/>
      <c r="C318" s="54"/>
      <c r="D318" s="55"/>
      <c r="E318" s="54"/>
      <c r="F318" s="54"/>
      <c r="G318" s="17" t="s">
        <v>738</v>
      </c>
      <c r="H318" s="25"/>
      <c r="I318" s="16">
        <v>10577921009</v>
      </c>
      <c r="J318" s="24"/>
      <c r="K318" s="24"/>
    </row>
    <row r="319" spans="1:11" ht="63.75" x14ac:dyDescent="0.2">
      <c r="A319" s="54"/>
      <c r="B319" s="55"/>
      <c r="C319" s="54"/>
      <c r="D319" s="55"/>
      <c r="E319" s="54"/>
      <c r="F319" s="54"/>
      <c r="G319" s="17" t="s">
        <v>739</v>
      </c>
      <c r="H319" s="25"/>
      <c r="I319" s="16" t="str">
        <f>0&amp;4966231005</f>
        <v>04966231005</v>
      </c>
      <c r="J319" s="24"/>
      <c r="K319" s="24"/>
    </row>
    <row r="320" spans="1:11" ht="63.75" x14ac:dyDescent="0.2">
      <c r="A320" s="54"/>
      <c r="B320" s="55"/>
      <c r="C320" s="54"/>
      <c r="D320" s="55"/>
      <c r="E320" s="54"/>
      <c r="F320" s="54"/>
      <c r="G320" s="17" t="s">
        <v>740</v>
      </c>
      <c r="H320" s="25"/>
      <c r="I320" s="16">
        <v>10396431008</v>
      </c>
      <c r="J320" s="24"/>
      <c r="K320" s="24"/>
    </row>
    <row r="321" spans="1:11" x14ac:dyDescent="0.2">
      <c r="A321" s="54" t="s">
        <v>741</v>
      </c>
      <c r="B321" s="55" t="s">
        <v>742</v>
      </c>
      <c r="C321" s="54" t="s">
        <v>743</v>
      </c>
      <c r="D321" s="55" t="s">
        <v>725</v>
      </c>
      <c r="E321" s="54">
        <v>12</v>
      </c>
      <c r="F321" s="54">
        <v>12</v>
      </c>
      <c r="G321" s="25"/>
      <c r="H321" s="17" t="s">
        <v>744</v>
      </c>
      <c r="I321" s="16" t="str">
        <f>0&amp;1523370201</f>
        <v>01523370201</v>
      </c>
      <c r="J321" s="20">
        <v>10200</v>
      </c>
      <c r="K321" s="20">
        <v>10200</v>
      </c>
    </row>
    <row r="322" spans="1:11" ht="38.25" x14ac:dyDescent="0.2">
      <c r="A322" s="54"/>
      <c r="B322" s="55"/>
      <c r="C322" s="54"/>
      <c r="D322" s="55"/>
      <c r="E322" s="54"/>
      <c r="F322" s="54"/>
      <c r="G322" s="17" t="s">
        <v>745</v>
      </c>
      <c r="H322" s="25"/>
      <c r="I322" s="16" t="str">
        <f>0&amp;1984210565</f>
        <v>01984210565</v>
      </c>
      <c r="J322" s="24"/>
      <c r="K322" s="24"/>
    </row>
    <row r="323" spans="1:11" ht="38.25" x14ac:dyDescent="0.2">
      <c r="A323" s="54"/>
      <c r="B323" s="55"/>
      <c r="C323" s="54"/>
      <c r="D323" s="55"/>
      <c r="E323" s="54"/>
      <c r="F323" s="54"/>
      <c r="G323" s="17" t="s">
        <v>746</v>
      </c>
      <c r="H323" s="25"/>
      <c r="I323" s="16" t="str">
        <f>0&amp;3327130360</f>
        <v>03327130360</v>
      </c>
      <c r="J323" s="24"/>
      <c r="K323" s="24"/>
    </row>
    <row r="324" spans="1:11" ht="51" x14ac:dyDescent="0.2">
      <c r="A324" s="54"/>
      <c r="B324" s="55"/>
      <c r="C324" s="54"/>
      <c r="D324" s="55"/>
      <c r="E324" s="54"/>
      <c r="F324" s="54"/>
      <c r="G324" s="17" t="s">
        <v>747</v>
      </c>
      <c r="H324" s="25"/>
      <c r="I324" s="16" t="str">
        <f>0&amp;4605460965</f>
        <v>04605460965</v>
      </c>
      <c r="J324" s="24"/>
      <c r="K324" s="24"/>
    </row>
    <row r="325" spans="1:11" ht="51" x14ac:dyDescent="0.2">
      <c r="A325" s="54"/>
      <c r="B325" s="55"/>
      <c r="C325" s="54"/>
      <c r="D325" s="55"/>
      <c r="E325" s="54"/>
      <c r="F325" s="54"/>
      <c r="G325" s="17" t="s">
        <v>748</v>
      </c>
      <c r="H325" s="25"/>
      <c r="I325" s="16" t="str">
        <f>0&amp;1329610206</f>
        <v>01329610206</v>
      </c>
      <c r="J325" s="24"/>
      <c r="K325" s="24"/>
    </row>
    <row r="326" spans="1:11" ht="63.75" x14ac:dyDescent="0.2">
      <c r="A326" s="54"/>
      <c r="B326" s="55"/>
      <c r="C326" s="54"/>
      <c r="D326" s="55"/>
      <c r="E326" s="54"/>
      <c r="F326" s="54"/>
      <c r="G326" s="17" t="s">
        <v>749</v>
      </c>
      <c r="H326" s="25"/>
      <c r="I326" s="16" t="str">
        <f>0&amp;7371851002</f>
        <v>07371851002</v>
      </c>
      <c r="J326" s="24"/>
      <c r="K326" s="24"/>
    </row>
    <row r="327" spans="1:11" ht="51" x14ac:dyDescent="0.2">
      <c r="A327" s="54"/>
      <c r="B327" s="55"/>
      <c r="C327" s="54"/>
      <c r="D327" s="55"/>
      <c r="E327" s="54"/>
      <c r="F327" s="54"/>
      <c r="G327" s="17" t="s">
        <v>750</v>
      </c>
      <c r="H327" s="25"/>
      <c r="I327" s="16" t="str">
        <f>0&amp;1311190035</f>
        <v>01311190035</v>
      </c>
      <c r="J327" s="24"/>
      <c r="K327" s="24"/>
    </row>
    <row r="328" spans="1:11" ht="51" x14ac:dyDescent="0.2">
      <c r="A328" s="54"/>
      <c r="B328" s="55"/>
      <c r="C328" s="54"/>
      <c r="D328" s="55"/>
      <c r="E328" s="54"/>
      <c r="F328" s="54"/>
      <c r="G328" s="17" t="s">
        <v>751</v>
      </c>
      <c r="H328" s="25"/>
      <c r="I328" s="16" t="str">
        <f>0&amp;2103720120</f>
        <v>02103720120</v>
      </c>
      <c r="J328" s="24"/>
      <c r="K328" s="24"/>
    </row>
    <row r="329" spans="1:11" ht="51" x14ac:dyDescent="0.2">
      <c r="A329" s="54"/>
      <c r="B329" s="55"/>
      <c r="C329" s="54"/>
      <c r="D329" s="55"/>
      <c r="E329" s="54"/>
      <c r="F329" s="54"/>
      <c r="G329" s="17" t="s">
        <v>752</v>
      </c>
      <c r="H329" s="25"/>
      <c r="I329" s="16" t="str">
        <f>0&amp;0&amp;448300681</f>
        <v>00448300681</v>
      </c>
      <c r="J329" s="24"/>
      <c r="K329" s="24"/>
    </row>
    <row r="330" spans="1:11" ht="51" x14ac:dyDescent="0.2">
      <c r="A330" s="54"/>
      <c r="B330" s="55"/>
      <c r="C330" s="54"/>
      <c r="D330" s="55"/>
      <c r="E330" s="54"/>
      <c r="F330" s="54"/>
      <c r="G330" s="17" t="s">
        <v>753</v>
      </c>
      <c r="H330" s="25"/>
      <c r="I330" s="16" t="str">
        <f>0&amp;2111820425</f>
        <v>02111820425</v>
      </c>
      <c r="J330" s="24"/>
      <c r="K330" s="24"/>
    </row>
    <row r="331" spans="1:11" ht="25.5" x14ac:dyDescent="0.2">
      <c r="A331" s="54"/>
      <c r="B331" s="55"/>
      <c r="C331" s="54"/>
      <c r="D331" s="55"/>
      <c r="E331" s="54"/>
      <c r="F331" s="54"/>
      <c r="G331" s="17" t="s">
        <v>754</v>
      </c>
      <c r="H331" s="25"/>
      <c r="I331" s="16" t="str">
        <f>0&amp;1585640764</f>
        <v>01585640764</v>
      </c>
      <c r="J331" s="24"/>
      <c r="K331" s="24"/>
    </row>
    <row r="332" spans="1:11" ht="38.25" x14ac:dyDescent="0.2">
      <c r="A332" s="54"/>
      <c r="B332" s="55"/>
      <c r="C332" s="54"/>
      <c r="D332" s="55"/>
      <c r="E332" s="54"/>
      <c r="F332" s="54"/>
      <c r="G332" s="17" t="s">
        <v>755</v>
      </c>
      <c r="H332" s="25"/>
      <c r="I332" s="16" t="str">
        <f>0&amp;1571750700</f>
        <v>01571750700</v>
      </c>
      <c r="J332" s="24"/>
      <c r="K332" s="24"/>
    </row>
    <row r="333" spans="1:11" ht="25.5" x14ac:dyDescent="0.2">
      <c r="A333" s="54" t="s">
        <v>756</v>
      </c>
      <c r="B333" s="55" t="s">
        <v>742</v>
      </c>
      <c r="C333" s="54" t="s">
        <v>743</v>
      </c>
      <c r="D333" s="55" t="s">
        <v>725</v>
      </c>
      <c r="E333" s="54">
        <v>12</v>
      </c>
      <c r="F333" s="54">
        <v>12</v>
      </c>
      <c r="G333" s="25"/>
      <c r="H333" s="17" t="s">
        <v>753</v>
      </c>
      <c r="I333" s="16" t="str">
        <f>0&amp;2111820425</f>
        <v>02111820425</v>
      </c>
      <c r="J333" s="20">
        <v>1500</v>
      </c>
      <c r="K333" s="20">
        <v>1500</v>
      </c>
    </row>
    <row r="334" spans="1:11" ht="38.25" x14ac:dyDescent="0.2">
      <c r="A334" s="54"/>
      <c r="B334" s="55"/>
      <c r="C334" s="54"/>
      <c r="D334" s="55"/>
      <c r="E334" s="54"/>
      <c r="F334" s="54"/>
      <c r="G334" s="17" t="s">
        <v>745</v>
      </c>
      <c r="H334" s="25"/>
      <c r="I334" s="16" t="str">
        <f>0&amp;1984210565</f>
        <v>01984210565</v>
      </c>
      <c r="J334" s="24"/>
      <c r="K334" s="24"/>
    </row>
    <row r="335" spans="1:11" ht="38.25" x14ac:dyDescent="0.2">
      <c r="A335" s="54"/>
      <c r="B335" s="55"/>
      <c r="C335" s="54"/>
      <c r="D335" s="55"/>
      <c r="E335" s="54"/>
      <c r="F335" s="54"/>
      <c r="G335" s="17" t="s">
        <v>746</v>
      </c>
      <c r="H335" s="25"/>
      <c r="I335" s="16" t="str">
        <f>0&amp;3327130360</f>
        <v>03327130360</v>
      </c>
      <c r="J335" s="24"/>
      <c r="K335" s="24"/>
    </row>
    <row r="336" spans="1:11" ht="51" x14ac:dyDescent="0.2">
      <c r="A336" s="54"/>
      <c r="B336" s="55"/>
      <c r="C336" s="54"/>
      <c r="D336" s="55"/>
      <c r="E336" s="54"/>
      <c r="F336" s="54"/>
      <c r="G336" s="17" t="s">
        <v>747</v>
      </c>
      <c r="H336" s="25"/>
      <c r="I336" s="16" t="str">
        <f>0&amp;4605460965</f>
        <v>04605460965</v>
      </c>
      <c r="J336" s="24"/>
      <c r="K336" s="24"/>
    </row>
    <row r="337" spans="1:11" ht="51" x14ac:dyDescent="0.2">
      <c r="A337" s="54"/>
      <c r="B337" s="55"/>
      <c r="C337" s="54"/>
      <c r="D337" s="55"/>
      <c r="E337" s="54"/>
      <c r="F337" s="54"/>
      <c r="G337" s="17" t="s">
        <v>748</v>
      </c>
      <c r="H337" s="25"/>
      <c r="I337" s="16" t="str">
        <f>0&amp;1329610206</f>
        <v>01329610206</v>
      </c>
      <c r="J337" s="24"/>
      <c r="K337" s="24"/>
    </row>
    <row r="338" spans="1:11" ht="63.75" x14ac:dyDescent="0.2">
      <c r="A338" s="54"/>
      <c r="B338" s="55"/>
      <c r="C338" s="54"/>
      <c r="D338" s="55"/>
      <c r="E338" s="54"/>
      <c r="F338" s="54"/>
      <c r="G338" s="17" t="s">
        <v>749</v>
      </c>
      <c r="H338" s="25"/>
      <c r="I338" s="16" t="str">
        <f>0&amp;7371851002</f>
        <v>07371851002</v>
      </c>
      <c r="J338" s="24"/>
      <c r="K338" s="24"/>
    </row>
    <row r="339" spans="1:11" ht="51" x14ac:dyDescent="0.2">
      <c r="A339" s="54"/>
      <c r="B339" s="55"/>
      <c r="C339" s="54"/>
      <c r="D339" s="55"/>
      <c r="E339" s="54"/>
      <c r="F339" s="54"/>
      <c r="G339" s="17" t="s">
        <v>750</v>
      </c>
      <c r="H339" s="25"/>
      <c r="I339" s="16" t="str">
        <f>0&amp;1311190035</f>
        <v>01311190035</v>
      </c>
      <c r="J339" s="24"/>
      <c r="K339" s="24"/>
    </row>
    <row r="340" spans="1:11" ht="51" x14ac:dyDescent="0.2">
      <c r="A340" s="54"/>
      <c r="B340" s="55"/>
      <c r="C340" s="54"/>
      <c r="D340" s="55"/>
      <c r="E340" s="54"/>
      <c r="F340" s="54"/>
      <c r="G340" s="17" t="s">
        <v>751</v>
      </c>
      <c r="H340" s="25"/>
      <c r="I340" s="16" t="str">
        <f>0&amp;2103720120</f>
        <v>02103720120</v>
      </c>
      <c r="J340" s="24"/>
      <c r="K340" s="24"/>
    </row>
    <row r="341" spans="1:11" ht="51" x14ac:dyDescent="0.2">
      <c r="A341" s="54"/>
      <c r="B341" s="55"/>
      <c r="C341" s="54"/>
      <c r="D341" s="55"/>
      <c r="E341" s="54"/>
      <c r="F341" s="54"/>
      <c r="G341" s="17" t="s">
        <v>752</v>
      </c>
      <c r="H341" s="25"/>
      <c r="I341" s="16" t="str">
        <f>0&amp;0&amp;448300681</f>
        <v>00448300681</v>
      </c>
      <c r="J341" s="24"/>
      <c r="K341" s="24"/>
    </row>
    <row r="342" spans="1:11" ht="25.5" x14ac:dyDescent="0.2">
      <c r="A342" s="54"/>
      <c r="B342" s="55"/>
      <c r="C342" s="54"/>
      <c r="D342" s="55"/>
      <c r="E342" s="54"/>
      <c r="F342" s="54"/>
      <c r="G342" s="17" t="s">
        <v>744</v>
      </c>
      <c r="H342" s="25"/>
      <c r="I342" s="16" t="str">
        <f>0&amp;1523370201</f>
        <v>01523370201</v>
      </c>
      <c r="J342" s="24"/>
      <c r="K342" s="24"/>
    </row>
    <row r="343" spans="1:11" ht="25.5" x14ac:dyDescent="0.2">
      <c r="A343" s="54"/>
      <c r="B343" s="55"/>
      <c r="C343" s="54"/>
      <c r="D343" s="55"/>
      <c r="E343" s="54"/>
      <c r="F343" s="54"/>
      <c r="G343" s="17" t="s">
        <v>754</v>
      </c>
      <c r="H343" s="25"/>
      <c r="I343" s="16" t="str">
        <f>0&amp;1585640764</f>
        <v>01585640764</v>
      </c>
      <c r="J343" s="24"/>
      <c r="K343" s="24"/>
    </row>
    <row r="344" spans="1:11" ht="38.25" x14ac:dyDescent="0.2">
      <c r="A344" s="54"/>
      <c r="B344" s="55"/>
      <c r="C344" s="54"/>
      <c r="D344" s="55"/>
      <c r="E344" s="54"/>
      <c r="F344" s="54"/>
      <c r="G344" s="17" t="s">
        <v>755</v>
      </c>
      <c r="H344" s="25"/>
      <c r="I344" s="16" t="str">
        <f>0&amp;1571750700</f>
        <v>01571750700</v>
      </c>
      <c r="J344" s="24"/>
      <c r="K344" s="24"/>
    </row>
    <row r="345" spans="1:11" x14ac:dyDescent="0.2">
      <c r="A345" s="54" t="s">
        <v>757</v>
      </c>
      <c r="B345" s="55" t="s">
        <v>742</v>
      </c>
      <c r="C345" s="54" t="s">
        <v>743</v>
      </c>
      <c r="D345" s="55" t="s">
        <v>725</v>
      </c>
      <c r="E345" s="54">
        <v>12</v>
      </c>
      <c r="F345" s="54">
        <v>12</v>
      </c>
      <c r="G345" s="25"/>
      <c r="H345" s="17" t="s">
        <v>754</v>
      </c>
      <c r="I345" s="16" t="str">
        <f>0&amp;1585640764</f>
        <v>01585640764</v>
      </c>
      <c r="J345" s="20">
        <v>17400</v>
      </c>
      <c r="K345" s="20">
        <v>17400</v>
      </c>
    </row>
    <row r="346" spans="1:11" ht="38.25" x14ac:dyDescent="0.2">
      <c r="A346" s="54"/>
      <c r="B346" s="55"/>
      <c r="C346" s="54"/>
      <c r="D346" s="55"/>
      <c r="E346" s="54"/>
      <c r="F346" s="54"/>
      <c r="G346" s="17" t="s">
        <v>745</v>
      </c>
      <c r="H346" s="25"/>
      <c r="I346" s="16" t="str">
        <f>0&amp;1984210565</f>
        <v>01984210565</v>
      </c>
      <c r="J346" s="24"/>
      <c r="K346" s="24"/>
    </row>
    <row r="347" spans="1:11" ht="38.25" x14ac:dyDescent="0.2">
      <c r="A347" s="54"/>
      <c r="B347" s="55"/>
      <c r="C347" s="54"/>
      <c r="D347" s="55"/>
      <c r="E347" s="54"/>
      <c r="F347" s="54"/>
      <c r="G347" s="17" t="s">
        <v>746</v>
      </c>
      <c r="H347" s="25"/>
      <c r="I347" s="16" t="str">
        <f>0&amp;3327130360</f>
        <v>03327130360</v>
      </c>
      <c r="J347" s="24"/>
      <c r="K347" s="24"/>
    </row>
    <row r="348" spans="1:11" ht="51" x14ac:dyDescent="0.2">
      <c r="A348" s="54"/>
      <c r="B348" s="55"/>
      <c r="C348" s="54"/>
      <c r="D348" s="55"/>
      <c r="E348" s="54"/>
      <c r="F348" s="54"/>
      <c r="G348" s="17" t="s">
        <v>747</v>
      </c>
      <c r="H348" s="25"/>
      <c r="I348" s="16" t="str">
        <f>0&amp;4605460965</f>
        <v>04605460965</v>
      </c>
      <c r="J348" s="24"/>
      <c r="K348" s="24"/>
    </row>
    <row r="349" spans="1:11" ht="51" x14ac:dyDescent="0.2">
      <c r="A349" s="54"/>
      <c r="B349" s="55"/>
      <c r="C349" s="54"/>
      <c r="D349" s="55"/>
      <c r="E349" s="54"/>
      <c r="F349" s="54"/>
      <c r="G349" s="17" t="s">
        <v>748</v>
      </c>
      <c r="H349" s="25"/>
      <c r="I349" s="16" t="str">
        <f>0&amp;1329610206</f>
        <v>01329610206</v>
      </c>
      <c r="J349" s="24"/>
      <c r="K349" s="24"/>
    </row>
    <row r="350" spans="1:11" ht="63.75" x14ac:dyDescent="0.2">
      <c r="A350" s="54"/>
      <c r="B350" s="55"/>
      <c r="C350" s="54"/>
      <c r="D350" s="55"/>
      <c r="E350" s="54"/>
      <c r="F350" s="54"/>
      <c r="G350" s="17" t="s">
        <v>749</v>
      </c>
      <c r="H350" s="25"/>
      <c r="I350" s="16" t="str">
        <f>0&amp;7371851002</f>
        <v>07371851002</v>
      </c>
      <c r="J350" s="24"/>
      <c r="K350" s="24"/>
    </row>
    <row r="351" spans="1:11" ht="51" x14ac:dyDescent="0.2">
      <c r="A351" s="54"/>
      <c r="B351" s="55"/>
      <c r="C351" s="54"/>
      <c r="D351" s="55"/>
      <c r="E351" s="54"/>
      <c r="F351" s="54"/>
      <c r="G351" s="17" t="s">
        <v>750</v>
      </c>
      <c r="H351" s="25"/>
      <c r="I351" s="16" t="str">
        <f>0&amp;1311190035</f>
        <v>01311190035</v>
      </c>
      <c r="J351" s="24"/>
      <c r="K351" s="24"/>
    </row>
    <row r="352" spans="1:11" ht="51" x14ac:dyDescent="0.2">
      <c r="A352" s="54"/>
      <c r="B352" s="55"/>
      <c r="C352" s="54"/>
      <c r="D352" s="55"/>
      <c r="E352" s="54"/>
      <c r="F352" s="54"/>
      <c r="G352" s="17" t="s">
        <v>751</v>
      </c>
      <c r="H352" s="25"/>
      <c r="I352" s="16" t="str">
        <f>0&amp;2103720120</f>
        <v>02103720120</v>
      </c>
      <c r="J352" s="24"/>
      <c r="K352" s="24"/>
    </row>
    <row r="353" spans="1:11" ht="51" x14ac:dyDescent="0.2">
      <c r="A353" s="54"/>
      <c r="B353" s="55"/>
      <c r="C353" s="54"/>
      <c r="D353" s="55"/>
      <c r="E353" s="54"/>
      <c r="F353" s="54"/>
      <c r="G353" s="17" t="s">
        <v>752</v>
      </c>
      <c r="H353" s="25"/>
      <c r="I353" s="16" t="str">
        <f>0&amp;0&amp;448300681</f>
        <v>00448300681</v>
      </c>
      <c r="J353" s="24"/>
      <c r="K353" s="24"/>
    </row>
    <row r="354" spans="1:11" ht="25.5" x14ac:dyDescent="0.2">
      <c r="A354" s="54"/>
      <c r="B354" s="55"/>
      <c r="C354" s="54"/>
      <c r="D354" s="55"/>
      <c r="E354" s="54"/>
      <c r="F354" s="54"/>
      <c r="G354" s="17" t="s">
        <v>744</v>
      </c>
      <c r="H354" s="25"/>
      <c r="I354" s="16" t="str">
        <f>0&amp;1523370201</f>
        <v>01523370201</v>
      </c>
      <c r="J354" s="24"/>
      <c r="K354" s="24"/>
    </row>
    <row r="355" spans="1:11" ht="51" x14ac:dyDescent="0.2">
      <c r="A355" s="54"/>
      <c r="B355" s="55"/>
      <c r="C355" s="54"/>
      <c r="D355" s="55"/>
      <c r="E355" s="54"/>
      <c r="F355" s="54"/>
      <c r="G355" s="17" t="s">
        <v>753</v>
      </c>
      <c r="H355" s="25"/>
      <c r="I355" s="16" t="str">
        <f>0&amp;2111820425</f>
        <v>02111820425</v>
      </c>
      <c r="J355" s="24"/>
      <c r="K355" s="24"/>
    </row>
    <row r="356" spans="1:11" ht="38.25" x14ac:dyDescent="0.2">
      <c r="A356" s="54"/>
      <c r="B356" s="55"/>
      <c r="C356" s="54"/>
      <c r="D356" s="55"/>
      <c r="E356" s="54"/>
      <c r="F356" s="54"/>
      <c r="G356" s="17" t="s">
        <v>755</v>
      </c>
      <c r="H356" s="25"/>
      <c r="I356" s="16" t="str">
        <f>0&amp;1571750700</f>
        <v>01571750700</v>
      </c>
      <c r="J356" s="24"/>
      <c r="K356" s="24"/>
    </row>
    <row r="357" spans="1:11" ht="25.5" x14ac:dyDescent="0.2">
      <c r="A357" s="54" t="s">
        <v>758</v>
      </c>
      <c r="B357" s="55" t="s">
        <v>742</v>
      </c>
      <c r="C357" s="54" t="s">
        <v>743</v>
      </c>
      <c r="D357" s="55" t="s">
        <v>725</v>
      </c>
      <c r="E357" s="54">
        <v>12</v>
      </c>
      <c r="F357" s="54">
        <v>12</v>
      </c>
      <c r="G357" s="25"/>
      <c r="H357" s="17" t="s">
        <v>755</v>
      </c>
      <c r="I357" s="16" t="str">
        <f>0&amp;1571750700</f>
        <v>01571750700</v>
      </c>
      <c r="J357" s="20">
        <v>57800</v>
      </c>
      <c r="K357" s="20">
        <v>57800</v>
      </c>
    </row>
    <row r="358" spans="1:11" ht="38.25" x14ac:dyDescent="0.2">
      <c r="A358" s="54"/>
      <c r="B358" s="55"/>
      <c r="C358" s="54"/>
      <c r="D358" s="55"/>
      <c r="E358" s="54"/>
      <c r="F358" s="54"/>
      <c r="G358" s="22" t="s">
        <v>745</v>
      </c>
      <c r="H358" s="25"/>
      <c r="I358" s="16" t="str">
        <f>0&amp;1984210565</f>
        <v>01984210565</v>
      </c>
      <c r="J358" s="24"/>
      <c r="K358" s="24"/>
    </row>
    <row r="359" spans="1:11" ht="38.25" x14ac:dyDescent="0.2">
      <c r="A359" s="54"/>
      <c r="B359" s="55"/>
      <c r="C359" s="54"/>
      <c r="D359" s="55"/>
      <c r="E359" s="54"/>
      <c r="F359" s="54"/>
      <c r="G359" s="17" t="s">
        <v>746</v>
      </c>
      <c r="H359" s="25"/>
      <c r="I359" s="16" t="str">
        <f>0&amp;3327130360</f>
        <v>03327130360</v>
      </c>
      <c r="J359" s="24"/>
      <c r="K359" s="24"/>
    </row>
    <row r="360" spans="1:11" ht="51" x14ac:dyDescent="0.2">
      <c r="A360" s="54"/>
      <c r="B360" s="55"/>
      <c r="C360" s="54"/>
      <c r="D360" s="55"/>
      <c r="E360" s="54"/>
      <c r="F360" s="54"/>
      <c r="G360" s="17" t="s">
        <v>747</v>
      </c>
      <c r="H360" s="25"/>
      <c r="I360" s="16" t="str">
        <f>0&amp;4605460965</f>
        <v>04605460965</v>
      </c>
      <c r="J360" s="24"/>
      <c r="K360" s="24"/>
    </row>
    <row r="361" spans="1:11" ht="51" x14ac:dyDescent="0.2">
      <c r="A361" s="54"/>
      <c r="B361" s="55"/>
      <c r="C361" s="54"/>
      <c r="D361" s="55"/>
      <c r="E361" s="54"/>
      <c r="F361" s="54"/>
      <c r="G361" s="17" t="s">
        <v>748</v>
      </c>
      <c r="H361" s="25"/>
      <c r="I361" s="16" t="str">
        <f>0&amp;1329610206</f>
        <v>01329610206</v>
      </c>
      <c r="J361" s="24"/>
      <c r="K361" s="24"/>
    </row>
    <row r="362" spans="1:11" ht="63.75" x14ac:dyDescent="0.2">
      <c r="A362" s="54"/>
      <c r="B362" s="55"/>
      <c r="C362" s="54"/>
      <c r="D362" s="55"/>
      <c r="E362" s="54"/>
      <c r="F362" s="54"/>
      <c r="G362" s="17" t="s">
        <v>749</v>
      </c>
      <c r="H362" s="25"/>
      <c r="I362" s="16" t="str">
        <f>0&amp;7371851002</f>
        <v>07371851002</v>
      </c>
      <c r="J362" s="24"/>
      <c r="K362" s="24"/>
    </row>
    <row r="363" spans="1:11" ht="51" x14ac:dyDescent="0.2">
      <c r="A363" s="54"/>
      <c r="B363" s="55"/>
      <c r="C363" s="54"/>
      <c r="D363" s="55"/>
      <c r="E363" s="54"/>
      <c r="F363" s="54"/>
      <c r="G363" s="17" t="s">
        <v>750</v>
      </c>
      <c r="H363" s="25"/>
      <c r="I363" s="16" t="str">
        <f>0&amp;1311190035</f>
        <v>01311190035</v>
      </c>
      <c r="J363" s="24"/>
      <c r="K363" s="24"/>
    </row>
    <row r="364" spans="1:11" ht="51" x14ac:dyDescent="0.2">
      <c r="A364" s="54"/>
      <c r="B364" s="55"/>
      <c r="C364" s="54"/>
      <c r="D364" s="55"/>
      <c r="E364" s="54"/>
      <c r="F364" s="54"/>
      <c r="G364" s="17" t="s">
        <v>751</v>
      </c>
      <c r="H364" s="25"/>
      <c r="I364" s="16" t="str">
        <f>0&amp;2103720120</f>
        <v>02103720120</v>
      </c>
      <c r="J364" s="24"/>
      <c r="K364" s="24"/>
    </row>
    <row r="365" spans="1:11" ht="51" x14ac:dyDescent="0.2">
      <c r="A365" s="54"/>
      <c r="B365" s="55"/>
      <c r="C365" s="54"/>
      <c r="D365" s="55"/>
      <c r="E365" s="54"/>
      <c r="F365" s="54"/>
      <c r="G365" s="17" t="s">
        <v>752</v>
      </c>
      <c r="H365" s="25"/>
      <c r="I365" s="16" t="str">
        <f>0&amp;0&amp;448300681</f>
        <v>00448300681</v>
      </c>
      <c r="J365" s="24"/>
      <c r="K365" s="24"/>
    </row>
    <row r="366" spans="1:11" ht="25.5" x14ac:dyDescent="0.2">
      <c r="A366" s="54"/>
      <c r="B366" s="55"/>
      <c r="C366" s="54"/>
      <c r="D366" s="55"/>
      <c r="E366" s="54"/>
      <c r="F366" s="54"/>
      <c r="G366" s="17" t="s">
        <v>744</v>
      </c>
      <c r="H366" s="25"/>
      <c r="I366" s="16" t="str">
        <f>0&amp;1523370201</f>
        <v>01523370201</v>
      </c>
      <c r="J366" s="24"/>
      <c r="K366" s="24"/>
    </row>
    <row r="367" spans="1:11" ht="51" x14ac:dyDescent="0.2">
      <c r="A367" s="54"/>
      <c r="B367" s="55"/>
      <c r="C367" s="54"/>
      <c r="D367" s="55"/>
      <c r="E367" s="54"/>
      <c r="F367" s="54"/>
      <c r="G367" s="17" t="s">
        <v>753</v>
      </c>
      <c r="H367" s="25"/>
      <c r="I367" s="16" t="str">
        <f>0&amp;2111820425</f>
        <v>02111820425</v>
      </c>
      <c r="J367" s="24"/>
      <c r="K367" s="24"/>
    </row>
    <row r="368" spans="1:11" ht="25.5" x14ac:dyDescent="0.2">
      <c r="A368" s="54"/>
      <c r="B368" s="55"/>
      <c r="C368" s="54"/>
      <c r="D368" s="55"/>
      <c r="E368" s="54"/>
      <c r="F368" s="54"/>
      <c r="G368" s="17" t="s">
        <v>754</v>
      </c>
      <c r="H368" s="25"/>
      <c r="I368" s="16" t="str">
        <f>0&amp;1585640764</f>
        <v>01585640764</v>
      </c>
      <c r="J368" s="24"/>
      <c r="K368" s="24"/>
    </row>
    <row r="369" spans="1:11" x14ac:dyDescent="0.2">
      <c r="A369" s="54" t="s">
        <v>759</v>
      </c>
      <c r="B369" s="55" t="s">
        <v>540</v>
      </c>
      <c r="C369" s="54" t="s">
        <v>489</v>
      </c>
      <c r="D369" s="55" t="s">
        <v>725</v>
      </c>
      <c r="E369" s="54">
        <v>2</v>
      </c>
      <c r="F369" s="54">
        <v>2</v>
      </c>
      <c r="G369" s="25"/>
      <c r="H369" s="17" t="s">
        <v>447</v>
      </c>
      <c r="I369" s="16" t="str">
        <f>0&amp;1911970596</f>
        <v>01911970596</v>
      </c>
      <c r="J369" s="20">
        <v>262.45999999999998</v>
      </c>
      <c r="K369" s="20">
        <v>262.45999999999998</v>
      </c>
    </row>
    <row r="370" spans="1:11" ht="25.5" x14ac:dyDescent="0.2">
      <c r="A370" s="54"/>
      <c r="B370" s="55"/>
      <c r="C370" s="54"/>
      <c r="D370" s="55"/>
      <c r="E370" s="54"/>
      <c r="F370" s="54"/>
      <c r="G370" s="17" t="s">
        <v>760</v>
      </c>
      <c r="H370" s="25"/>
      <c r="I370" s="16" t="str">
        <f>0&amp;2081020592</f>
        <v>02081020592</v>
      </c>
      <c r="J370" s="24"/>
      <c r="K370" s="24"/>
    </row>
    <row r="371" spans="1:11" x14ac:dyDescent="0.2">
      <c r="A371" s="54" t="s">
        <v>761</v>
      </c>
      <c r="B371" s="55" t="s">
        <v>762</v>
      </c>
      <c r="C371" s="54" t="s">
        <v>314</v>
      </c>
      <c r="D371" s="55" t="s">
        <v>725</v>
      </c>
      <c r="E371" s="54">
        <v>2</v>
      </c>
      <c r="F371" s="54">
        <v>2</v>
      </c>
      <c r="G371" s="25"/>
      <c r="H371" s="17" t="s">
        <v>447</v>
      </c>
      <c r="I371" s="16" t="str">
        <f>0&amp;1911970596</f>
        <v>01911970596</v>
      </c>
      <c r="J371" s="20">
        <v>5500.18</v>
      </c>
      <c r="K371" s="20">
        <v>0</v>
      </c>
    </row>
    <row r="372" spans="1:11" ht="38.25" x14ac:dyDescent="0.2">
      <c r="A372" s="54"/>
      <c r="B372" s="55"/>
      <c r="C372" s="54"/>
      <c r="D372" s="55"/>
      <c r="E372" s="54"/>
      <c r="F372" s="54"/>
      <c r="G372" s="17" t="s">
        <v>763</v>
      </c>
      <c r="H372" s="25"/>
      <c r="I372" s="16" t="str">
        <f>0&amp;1195200595</f>
        <v>01195200595</v>
      </c>
      <c r="J372" s="24"/>
      <c r="K372" s="24"/>
    </row>
    <row r="373" spans="1:11" x14ac:dyDescent="0.2">
      <c r="A373" s="54" t="s">
        <v>764</v>
      </c>
      <c r="B373" s="55" t="s">
        <v>765</v>
      </c>
      <c r="C373" s="54" t="s">
        <v>766</v>
      </c>
      <c r="D373" s="55" t="s">
        <v>725</v>
      </c>
      <c r="E373" s="54">
        <v>3</v>
      </c>
      <c r="F373" s="54">
        <v>3</v>
      </c>
      <c r="G373" s="25"/>
      <c r="H373" s="17" t="s">
        <v>767</v>
      </c>
      <c r="I373" s="16" t="str">
        <f>0&amp;8081401005</f>
        <v>08081401005</v>
      </c>
      <c r="J373" s="20">
        <v>6400</v>
      </c>
      <c r="K373" s="20">
        <v>6400</v>
      </c>
    </row>
    <row r="374" spans="1:11" ht="25.5" x14ac:dyDescent="0.2">
      <c r="A374" s="54"/>
      <c r="B374" s="55"/>
      <c r="C374" s="54"/>
      <c r="D374" s="55"/>
      <c r="E374" s="54"/>
      <c r="F374" s="54"/>
      <c r="G374" s="17" t="s">
        <v>768</v>
      </c>
      <c r="H374" s="25"/>
      <c r="I374" s="16" t="str">
        <f>0&amp;2286030594</f>
        <v>02286030594</v>
      </c>
      <c r="J374" s="24"/>
      <c r="K374" s="24"/>
    </row>
    <row r="375" spans="1:11" ht="38.25" x14ac:dyDescent="0.2">
      <c r="A375" s="54"/>
      <c r="B375" s="55"/>
      <c r="C375" s="54"/>
      <c r="D375" s="55"/>
      <c r="E375" s="54"/>
      <c r="F375" s="54"/>
      <c r="G375" s="17" t="s">
        <v>769</v>
      </c>
      <c r="H375" s="25"/>
      <c r="I375" s="16" t="str">
        <f>0&amp;5370591009</f>
        <v>05370591009</v>
      </c>
      <c r="J375" s="24"/>
      <c r="K375" s="24"/>
    </row>
    <row r="376" spans="1:11" x14ac:dyDescent="0.2">
      <c r="A376" s="54" t="s">
        <v>770</v>
      </c>
      <c r="B376" s="55" t="s">
        <v>479</v>
      </c>
      <c r="C376" s="54" t="s">
        <v>458</v>
      </c>
      <c r="D376" s="55" t="s">
        <v>725</v>
      </c>
      <c r="E376" s="54">
        <v>2</v>
      </c>
      <c r="F376" s="54">
        <v>2</v>
      </c>
      <c r="G376" s="25"/>
      <c r="H376" s="17" t="s">
        <v>771</v>
      </c>
      <c r="I376" s="16" t="str">
        <f>0&amp;0&amp;703180100</f>
        <v>00703180100</v>
      </c>
      <c r="J376" s="20">
        <v>1194.22</v>
      </c>
      <c r="K376" s="20">
        <v>0</v>
      </c>
    </row>
    <row r="377" spans="1:11" ht="63.75" x14ac:dyDescent="0.2">
      <c r="A377" s="54"/>
      <c r="B377" s="55"/>
      <c r="C377" s="54"/>
      <c r="D377" s="55"/>
      <c r="E377" s="54"/>
      <c r="F377" s="54"/>
      <c r="G377" s="17" t="s">
        <v>772</v>
      </c>
      <c r="H377" s="25"/>
      <c r="I377" s="16" t="str">
        <f>0&amp;6645730729</f>
        <v>06645730729</v>
      </c>
      <c r="J377" s="24"/>
      <c r="K377" s="24"/>
    </row>
    <row r="378" spans="1:11" x14ac:dyDescent="0.2">
      <c r="A378" s="54" t="s">
        <v>773</v>
      </c>
      <c r="B378" s="55" t="s">
        <v>774</v>
      </c>
      <c r="C378" s="54" t="s">
        <v>458</v>
      </c>
      <c r="D378" s="55" t="s">
        <v>725</v>
      </c>
      <c r="E378" s="54">
        <v>3</v>
      </c>
      <c r="F378" s="54">
        <v>3</v>
      </c>
      <c r="G378" s="25"/>
      <c r="H378" s="17" t="s">
        <v>767</v>
      </c>
      <c r="I378" s="16" t="str">
        <f>0&amp;8081401005</f>
        <v>08081401005</v>
      </c>
      <c r="J378" s="20">
        <v>3000</v>
      </c>
      <c r="K378" s="20">
        <v>0</v>
      </c>
    </row>
    <row r="379" spans="1:11" ht="63.75" x14ac:dyDescent="0.2">
      <c r="A379" s="54"/>
      <c r="B379" s="55"/>
      <c r="C379" s="54"/>
      <c r="D379" s="55"/>
      <c r="E379" s="54"/>
      <c r="F379" s="54"/>
      <c r="G379" s="17" t="s">
        <v>775</v>
      </c>
      <c r="H379" s="25"/>
      <c r="I379" s="16" t="str">
        <f>0&amp;0&amp;253180059</f>
        <v>00253180059</v>
      </c>
      <c r="J379" s="24"/>
      <c r="K379" s="24"/>
    </row>
    <row r="380" spans="1:11" ht="38.25" x14ac:dyDescent="0.2">
      <c r="A380" s="54"/>
      <c r="B380" s="55"/>
      <c r="C380" s="54"/>
      <c r="D380" s="55"/>
      <c r="E380" s="54"/>
      <c r="F380" s="54"/>
      <c r="G380" s="17" t="s">
        <v>776</v>
      </c>
      <c r="H380" s="25"/>
      <c r="I380" s="16" t="str">
        <f>0&amp;9283461003</f>
        <v>09283461003</v>
      </c>
      <c r="J380" s="24"/>
      <c r="K380" s="24"/>
    </row>
    <row r="381" spans="1:11" x14ac:dyDescent="0.2">
      <c r="A381" s="54" t="s">
        <v>777</v>
      </c>
      <c r="B381" s="55" t="s">
        <v>457</v>
      </c>
      <c r="C381" s="54" t="s">
        <v>454</v>
      </c>
      <c r="D381" s="55" t="s">
        <v>725</v>
      </c>
      <c r="E381" s="54">
        <v>2</v>
      </c>
      <c r="F381" s="54">
        <v>2</v>
      </c>
      <c r="G381" s="25"/>
      <c r="H381" s="17" t="s">
        <v>447</v>
      </c>
      <c r="I381" s="16" t="str">
        <f>0&amp;1911970596</f>
        <v>01911970596</v>
      </c>
      <c r="J381" s="20">
        <v>641.39</v>
      </c>
      <c r="K381" s="20">
        <v>0</v>
      </c>
    </row>
    <row r="382" spans="1:11" ht="38.25" x14ac:dyDescent="0.2">
      <c r="A382" s="54"/>
      <c r="B382" s="55"/>
      <c r="C382" s="54"/>
      <c r="D382" s="55"/>
      <c r="E382" s="54"/>
      <c r="F382" s="54"/>
      <c r="G382" s="17" t="s">
        <v>778</v>
      </c>
      <c r="H382" s="25"/>
      <c r="I382" s="16" t="str">
        <f>0&amp;2162810598</f>
        <v>02162810598</v>
      </c>
      <c r="J382" s="24"/>
      <c r="K382" s="24"/>
    </row>
    <row r="383" spans="1:11" ht="38.25" x14ac:dyDescent="0.2">
      <c r="A383" s="8" t="s">
        <v>779</v>
      </c>
      <c r="B383" s="6" t="s">
        <v>780</v>
      </c>
      <c r="C383" s="6" t="s">
        <v>781</v>
      </c>
      <c r="D383" s="6" t="s">
        <v>440</v>
      </c>
      <c r="E383" s="25"/>
      <c r="F383" s="25"/>
      <c r="G383" s="25"/>
      <c r="H383" s="17" t="s">
        <v>782</v>
      </c>
      <c r="I383" s="20" t="str">
        <f>0&amp;1940231002</f>
        <v>01940231002</v>
      </c>
      <c r="J383" s="20">
        <v>0</v>
      </c>
      <c r="K383" s="16">
        <v>0</v>
      </c>
    </row>
    <row r="384" spans="1:11" ht="51" x14ac:dyDescent="0.2">
      <c r="A384" s="8" t="s">
        <v>783</v>
      </c>
      <c r="B384" s="6" t="s">
        <v>784</v>
      </c>
      <c r="C384" s="6" t="s">
        <v>781</v>
      </c>
      <c r="D384" s="6" t="s">
        <v>440</v>
      </c>
      <c r="E384" s="25"/>
      <c r="F384" s="25"/>
      <c r="G384" s="25"/>
      <c r="H384" s="17" t="s">
        <v>782</v>
      </c>
      <c r="I384" s="20" t="str">
        <f>0&amp;1940231002</f>
        <v>01940231002</v>
      </c>
      <c r="J384" s="20">
        <v>0</v>
      </c>
      <c r="K384" s="16">
        <v>0</v>
      </c>
    </row>
    <row r="385" spans="1:11" ht="25.5" x14ac:dyDescent="0.2">
      <c r="A385" s="8" t="s">
        <v>785</v>
      </c>
      <c r="B385" s="6" t="s">
        <v>786</v>
      </c>
      <c r="C385" s="6" t="s">
        <v>787</v>
      </c>
      <c r="D385" s="6" t="s">
        <v>440</v>
      </c>
      <c r="E385" s="25"/>
      <c r="F385" s="25"/>
      <c r="G385" s="25"/>
      <c r="H385" s="17" t="s">
        <v>788</v>
      </c>
      <c r="I385" s="16">
        <v>10426331004</v>
      </c>
      <c r="J385" s="20">
        <v>615</v>
      </c>
      <c r="K385" s="20">
        <v>615</v>
      </c>
    </row>
    <row r="386" spans="1:11" ht="25.5" x14ac:dyDescent="0.2">
      <c r="A386" s="8" t="s">
        <v>789</v>
      </c>
      <c r="B386" s="6" t="s">
        <v>790</v>
      </c>
      <c r="C386" s="6" t="s">
        <v>787</v>
      </c>
      <c r="D386" s="6" t="s">
        <v>440</v>
      </c>
      <c r="E386" s="25"/>
      <c r="F386" s="25"/>
      <c r="G386" s="25"/>
      <c r="H386" s="17" t="s">
        <v>42</v>
      </c>
      <c r="I386" s="16" t="str">
        <f>0&amp;0&amp;905811006</f>
        <v>00905811006</v>
      </c>
      <c r="J386" s="20">
        <v>10605.73</v>
      </c>
      <c r="K386" s="20">
        <v>10605.73</v>
      </c>
    </row>
    <row r="387" spans="1:11" ht="38.25" x14ac:dyDescent="0.2">
      <c r="A387" s="8" t="s">
        <v>791</v>
      </c>
      <c r="B387" s="6" t="s">
        <v>792</v>
      </c>
      <c r="C387" s="6" t="s">
        <v>793</v>
      </c>
      <c r="D387" s="6" t="s">
        <v>440</v>
      </c>
      <c r="E387" s="25"/>
      <c r="F387" s="25"/>
      <c r="G387" s="25"/>
      <c r="H387" s="17" t="s">
        <v>794</v>
      </c>
      <c r="I387" s="16" t="str">
        <f>0&amp;0&amp;341220598</f>
        <v>00341220598</v>
      </c>
      <c r="J387" s="20">
        <v>0</v>
      </c>
      <c r="K387" s="20">
        <v>0</v>
      </c>
    </row>
    <row r="388" spans="1:11" x14ac:dyDescent="0.2">
      <c r="A388" s="8" t="s">
        <v>795</v>
      </c>
      <c r="B388" s="6" t="s">
        <v>790</v>
      </c>
      <c r="C388" s="6" t="s">
        <v>505</v>
      </c>
      <c r="D388" s="6" t="s">
        <v>41</v>
      </c>
      <c r="E388" s="25"/>
      <c r="F388" s="25"/>
      <c r="G388" s="25"/>
      <c r="H388" s="17" t="s">
        <v>42</v>
      </c>
      <c r="I388" s="16" t="str">
        <f t="shared" ref="I388:I395" si="3">0&amp;0&amp;905811006</f>
        <v>00905811006</v>
      </c>
      <c r="J388" s="20">
        <v>12595.34</v>
      </c>
      <c r="K388" s="20">
        <v>12595.34</v>
      </c>
    </row>
    <row r="389" spans="1:11" x14ac:dyDescent="0.2">
      <c r="A389" s="8" t="s">
        <v>796</v>
      </c>
      <c r="B389" s="6" t="s">
        <v>790</v>
      </c>
      <c r="C389" s="6" t="s">
        <v>797</v>
      </c>
      <c r="D389" s="6" t="s">
        <v>41</v>
      </c>
      <c r="E389" s="25"/>
      <c r="F389" s="25"/>
      <c r="G389" s="25"/>
      <c r="H389" s="17" t="s">
        <v>42</v>
      </c>
      <c r="I389" s="16" t="str">
        <f t="shared" si="3"/>
        <v>00905811006</v>
      </c>
      <c r="J389" s="20">
        <v>12409.83</v>
      </c>
      <c r="K389" s="20">
        <v>12409.83</v>
      </c>
    </row>
    <row r="390" spans="1:11" x14ac:dyDescent="0.2">
      <c r="A390" s="8" t="s">
        <v>798</v>
      </c>
      <c r="B390" s="6" t="s">
        <v>790</v>
      </c>
      <c r="C390" s="6" t="s">
        <v>799</v>
      </c>
      <c r="D390" s="6" t="s">
        <v>41</v>
      </c>
      <c r="E390" s="25"/>
      <c r="F390" s="25"/>
      <c r="G390" s="25"/>
      <c r="H390" s="17" t="s">
        <v>42</v>
      </c>
      <c r="I390" s="16" t="str">
        <f t="shared" si="3"/>
        <v>00905811006</v>
      </c>
      <c r="J390" s="20">
        <v>20590.98</v>
      </c>
      <c r="K390" s="20">
        <v>20590.98</v>
      </c>
    </row>
    <row r="391" spans="1:11" x14ac:dyDescent="0.2">
      <c r="A391" s="8" t="s">
        <v>800</v>
      </c>
      <c r="B391" s="6" t="s">
        <v>790</v>
      </c>
      <c r="C391" s="6" t="s">
        <v>801</v>
      </c>
      <c r="D391" s="6" t="s">
        <v>41</v>
      </c>
      <c r="E391" s="25"/>
      <c r="F391" s="25"/>
      <c r="G391" s="25"/>
      <c r="H391" s="17" t="s">
        <v>42</v>
      </c>
      <c r="I391" s="16" t="str">
        <f t="shared" si="3"/>
        <v>00905811006</v>
      </c>
      <c r="J391" s="20">
        <v>8073.34</v>
      </c>
      <c r="K391" s="20">
        <v>8073.34</v>
      </c>
    </row>
    <row r="392" spans="1:11" x14ac:dyDescent="0.2">
      <c r="A392" s="8" t="s">
        <v>802</v>
      </c>
      <c r="B392" s="6" t="s">
        <v>790</v>
      </c>
      <c r="C392" s="6" t="s">
        <v>347</v>
      </c>
      <c r="D392" s="6" t="s">
        <v>41</v>
      </c>
      <c r="E392" s="25"/>
      <c r="F392" s="25"/>
      <c r="G392" s="25"/>
      <c r="H392" s="17" t="s">
        <v>42</v>
      </c>
      <c r="I392" s="16" t="str">
        <f t="shared" si="3"/>
        <v>00905811006</v>
      </c>
      <c r="J392" s="20">
        <v>15245.33</v>
      </c>
      <c r="K392" s="20">
        <v>15245.33</v>
      </c>
    </row>
    <row r="393" spans="1:11" x14ac:dyDescent="0.2">
      <c r="A393" s="8" t="s">
        <v>803</v>
      </c>
      <c r="B393" s="6" t="s">
        <v>790</v>
      </c>
      <c r="C393" s="6" t="s">
        <v>692</v>
      </c>
      <c r="D393" s="6" t="s">
        <v>41</v>
      </c>
      <c r="E393" s="25"/>
      <c r="F393" s="25"/>
      <c r="G393" s="25"/>
      <c r="H393" s="17" t="s">
        <v>42</v>
      </c>
      <c r="I393" s="16" t="str">
        <f t="shared" si="3"/>
        <v>00905811006</v>
      </c>
      <c r="J393" s="20">
        <v>20191.97</v>
      </c>
      <c r="K393" s="20">
        <v>20191.97</v>
      </c>
    </row>
    <row r="394" spans="1:11" x14ac:dyDescent="0.2">
      <c r="A394" s="8" t="s">
        <v>804</v>
      </c>
      <c r="B394" s="6" t="s">
        <v>790</v>
      </c>
      <c r="C394" s="6" t="s">
        <v>390</v>
      </c>
      <c r="D394" s="6" t="s">
        <v>41</v>
      </c>
      <c r="E394" s="25"/>
      <c r="F394" s="25"/>
      <c r="G394" s="25"/>
      <c r="H394" s="17" t="s">
        <v>42</v>
      </c>
      <c r="I394" s="16" t="str">
        <f t="shared" si="3"/>
        <v>00905811006</v>
      </c>
      <c r="J394" s="20">
        <v>12508.83</v>
      </c>
      <c r="K394" s="20">
        <v>12508.83</v>
      </c>
    </row>
    <row r="395" spans="1:11" x14ac:dyDescent="0.2">
      <c r="A395" s="8" t="s">
        <v>805</v>
      </c>
      <c r="B395" s="6" t="s">
        <v>790</v>
      </c>
      <c r="C395" s="6" t="s">
        <v>806</v>
      </c>
      <c r="D395" s="6" t="s">
        <v>41</v>
      </c>
      <c r="E395" s="25"/>
      <c r="F395" s="25"/>
      <c r="G395" s="25"/>
      <c r="H395" s="17" t="s">
        <v>42</v>
      </c>
      <c r="I395" s="16" t="str">
        <f t="shared" si="3"/>
        <v>00905811006</v>
      </c>
      <c r="J395" s="20">
        <v>12917.65</v>
      </c>
      <c r="K395" s="20">
        <v>12917.65</v>
      </c>
    </row>
    <row r="396" spans="1:11" ht="38.25" x14ac:dyDescent="0.2">
      <c r="A396" s="8" t="s">
        <v>807</v>
      </c>
      <c r="B396" s="6" t="s">
        <v>808</v>
      </c>
      <c r="C396" s="6" t="s">
        <v>642</v>
      </c>
      <c r="D396" s="6" t="s">
        <v>440</v>
      </c>
      <c r="E396" s="25"/>
      <c r="F396" s="25"/>
      <c r="G396" s="25"/>
      <c r="H396" s="17" t="s">
        <v>782</v>
      </c>
      <c r="I396" s="20" t="str">
        <f>0&amp;1940231002</f>
        <v>01940231002</v>
      </c>
      <c r="J396" s="20">
        <v>0</v>
      </c>
      <c r="K396" s="16">
        <v>0</v>
      </c>
    </row>
    <row r="397" spans="1:11" ht="38.25" x14ac:dyDescent="0.2">
      <c r="A397" s="8" t="s">
        <v>809</v>
      </c>
      <c r="B397" s="6" t="s">
        <v>810</v>
      </c>
      <c r="C397" s="6" t="s">
        <v>575</v>
      </c>
      <c r="D397" s="6" t="s">
        <v>440</v>
      </c>
      <c r="E397" s="25"/>
      <c r="F397" s="25"/>
      <c r="G397" s="25"/>
      <c r="H397" s="17" t="s">
        <v>794</v>
      </c>
      <c r="I397" s="16" t="str">
        <f>0&amp;0&amp;341220598</f>
        <v>00341220598</v>
      </c>
      <c r="J397" s="20">
        <v>0</v>
      </c>
      <c r="K397" s="20">
        <v>0</v>
      </c>
    </row>
    <row r="398" spans="1:11" ht="51" x14ac:dyDescent="0.2">
      <c r="A398" s="8" t="s">
        <v>811</v>
      </c>
      <c r="B398" s="6" t="s">
        <v>812</v>
      </c>
      <c r="C398" s="6" t="s">
        <v>813</v>
      </c>
      <c r="D398" s="6" t="s">
        <v>440</v>
      </c>
      <c r="E398" s="25"/>
      <c r="F398" s="25"/>
      <c r="G398" s="25"/>
      <c r="H398" s="17" t="s">
        <v>794</v>
      </c>
      <c r="I398" s="16" t="str">
        <f>0&amp;0&amp;341220598</f>
        <v>00341220598</v>
      </c>
      <c r="J398" s="20">
        <v>0</v>
      </c>
      <c r="K398" s="20">
        <v>0</v>
      </c>
    </row>
    <row r="399" spans="1:11" ht="51" x14ac:dyDescent="0.2">
      <c r="A399" s="8" t="s">
        <v>814</v>
      </c>
      <c r="B399" s="6" t="s">
        <v>815</v>
      </c>
      <c r="C399" s="6" t="s">
        <v>816</v>
      </c>
      <c r="D399" s="6" t="s">
        <v>440</v>
      </c>
      <c r="E399" s="25"/>
      <c r="F399" s="25"/>
      <c r="G399" s="25"/>
      <c r="H399" s="17" t="s">
        <v>782</v>
      </c>
      <c r="I399" s="20" t="str">
        <f>0&amp;1940231002</f>
        <v>01940231002</v>
      </c>
      <c r="J399" s="20">
        <v>0</v>
      </c>
      <c r="K399" s="20">
        <v>0</v>
      </c>
    </row>
    <row r="400" spans="1:11" ht="25.5" x14ac:dyDescent="0.2">
      <c r="A400" s="8" t="s">
        <v>817</v>
      </c>
      <c r="B400" s="6" t="s">
        <v>818</v>
      </c>
      <c r="C400" s="6" t="s">
        <v>384</v>
      </c>
      <c r="D400" s="6" t="s">
        <v>440</v>
      </c>
      <c r="E400" s="25"/>
      <c r="F400" s="25"/>
      <c r="G400" s="25"/>
      <c r="H400" s="17" t="s">
        <v>794</v>
      </c>
      <c r="I400" s="16" t="str">
        <f>0&amp;0&amp;341220598</f>
        <v>00341220598</v>
      </c>
      <c r="J400" s="20">
        <v>0</v>
      </c>
      <c r="K400" s="20">
        <v>0</v>
      </c>
    </row>
    <row r="401" spans="1:11" ht="51" x14ac:dyDescent="0.2">
      <c r="A401" s="8" t="s">
        <v>819</v>
      </c>
      <c r="B401" s="6" t="s">
        <v>820</v>
      </c>
      <c r="C401" s="6" t="s">
        <v>821</v>
      </c>
      <c r="D401" s="6" t="s">
        <v>440</v>
      </c>
      <c r="E401" s="25"/>
      <c r="F401" s="25"/>
      <c r="G401" s="25"/>
      <c r="H401" s="17" t="s">
        <v>782</v>
      </c>
      <c r="I401" s="20" t="str">
        <f>0&amp;1940231002</f>
        <v>01940231002</v>
      </c>
      <c r="J401" s="20">
        <v>0</v>
      </c>
      <c r="K401" s="20">
        <v>0</v>
      </c>
    </row>
    <row r="402" spans="1:11" ht="25.5" x14ac:dyDescent="0.2">
      <c r="A402" s="8" t="s">
        <v>822</v>
      </c>
      <c r="B402" s="6" t="s">
        <v>823</v>
      </c>
      <c r="C402" s="6" t="s">
        <v>824</v>
      </c>
      <c r="D402" s="6" t="s">
        <v>440</v>
      </c>
      <c r="E402" s="25"/>
      <c r="F402" s="25"/>
      <c r="G402" s="25"/>
      <c r="H402" s="17" t="s">
        <v>788</v>
      </c>
      <c r="I402" s="16">
        <v>10426331004</v>
      </c>
      <c r="J402" s="16">
        <v>0</v>
      </c>
      <c r="K402" s="20">
        <v>0</v>
      </c>
    </row>
    <row r="403" spans="1:11" x14ac:dyDescent="0.2">
      <c r="A403" s="58" t="s">
        <v>825</v>
      </c>
      <c r="B403" s="58" t="s">
        <v>826</v>
      </c>
      <c r="C403" s="58" t="s">
        <v>333</v>
      </c>
      <c r="D403" s="57" t="s">
        <v>725</v>
      </c>
      <c r="E403" s="58">
        <v>5</v>
      </c>
      <c r="F403" s="58">
        <v>3</v>
      </c>
      <c r="G403" s="25"/>
      <c r="H403" s="22" t="s">
        <v>827</v>
      </c>
      <c r="I403" s="19" t="str">
        <f>0&amp;1239460585</f>
        <v>01239460585</v>
      </c>
      <c r="J403" s="27">
        <v>1815</v>
      </c>
      <c r="K403" s="27">
        <v>0</v>
      </c>
    </row>
    <row r="404" spans="1:11" ht="38.25" x14ac:dyDescent="0.2">
      <c r="A404" s="58"/>
      <c r="B404" s="58"/>
      <c r="C404" s="58"/>
      <c r="D404" s="57"/>
      <c r="E404" s="58"/>
      <c r="F404" s="58"/>
      <c r="G404" s="22" t="s">
        <v>828</v>
      </c>
      <c r="H404" s="25"/>
      <c r="I404" s="19">
        <v>11207891000</v>
      </c>
      <c r="J404" s="25"/>
      <c r="K404" s="25"/>
    </row>
    <row r="405" spans="1:11" ht="38.25" x14ac:dyDescent="0.2">
      <c r="A405" s="58"/>
      <c r="B405" s="58"/>
      <c r="C405" s="58"/>
      <c r="D405" s="57"/>
      <c r="E405" s="58"/>
      <c r="F405" s="58"/>
      <c r="G405" s="22" t="s">
        <v>829</v>
      </c>
      <c r="H405" s="25"/>
      <c r="I405" s="19" t="str">
        <f>0&amp;2358800403</f>
        <v>02358800403</v>
      </c>
      <c r="J405" s="25"/>
      <c r="K405" s="25"/>
    </row>
    <row r="406" spans="1:11" ht="38.25" x14ac:dyDescent="0.2">
      <c r="A406" s="10" t="s">
        <v>830</v>
      </c>
      <c r="B406" s="11" t="s">
        <v>831</v>
      </c>
      <c r="C406" s="11" t="s">
        <v>470</v>
      </c>
      <c r="D406" s="6" t="s">
        <v>440</v>
      </c>
      <c r="E406" s="25"/>
      <c r="F406" s="25"/>
      <c r="G406" s="25"/>
      <c r="H406" s="28" t="s">
        <v>827</v>
      </c>
      <c r="I406" s="29">
        <v>1239460585</v>
      </c>
      <c r="J406" s="20">
        <v>4050</v>
      </c>
      <c r="K406" s="20">
        <v>4050</v>
      </c>
    </row>
    <row r="407" spans="1:11" ht="25.5" x14ac:dyDescent="0.2">
      <c r="A407" s="10" t="s">
        <v>832</v>
      </c>
      <c r="B407" s="11" t="s">
        <v>833</v>
      </c>
      <c r="C407" s="11" t="s">
        <v>470</v>
      </c>
      <c r="D407" s="6" t="s">
        <v>440</v>
      </c>
      <c r="E407" s="25"/>
      <c r="F407" s="25"/>
      <c r="G407" s="25"/>
      <c r="H407" s="30" t="s">
        <v>834</v>
      </c>
      <c r="I407" s="16"/>
      <c r="J407" s="31">
        <v>1360</v>
      </c>
      <c r="K407" s="31">
        <v>1360</v>
      </c>
    </row>
    <row r="408" spans="1:11" ht="38.25" x14ac:dyDescent="0.2">
      <c r="A408" s="10" t="s">
        <v>835</v>
      </c>
      <c r="B408" s="11" t="s">
        <v>836</v>
      </c>
      <c r="C408" s="11" t="s">
        <v>549</v>
      </c>
      <c r="D408" s="6" t="s">
        <v>440</v>
      </c>
      <c r="E408" s="25"/>
      <c r="F408" s="25"/>
      <c r="G408" s="25"/>
      <c r="H408" s="30" t="s">
        <v>827</v>
      </c>
      <c r="I408" s="19" t="str">
        <f>0&amp;1239460585</f>
        <v>01239460585</v>
      </c>
      <c r="J408" s="32">
        <v>3375</v>
      </c>
      <c r="K408" s="32">
        <v>3375</v>
      </c>
    </row>
    <row r="409" spans="1:11" ht="51" x14ac:dyDescent="0.2">
      <c r="A409" s="10" t="s">
        <v>837</v>
      </c>
      <c r="B409" s="11" t="s">
        <v>838</v>
      </c>
      <c r="C409" s="11" t="s">
        <v>549</v>
      </c>
      <c r="D409" s="6" t="s">
        <v>440</v>
      </c>
      <c r="E409" s="25"/>
      <c r="F409" s="25"/>
      <c r="G409" s="25"/>
      <c r="H409" s="30" t="s">
        <v>827</v>
      </c>
      <c r="I409" s="19" t="str">
        <f>0&amp;1239460585</f>
        <v>01239460585</v>
      </c>
      <c r="J409" s="32">
        <v>4550</v>
      </c>
      <c r="K409" s="32">
        <v>4550</v>
      </c>
    </row>
    <row r="410" spans="1:11" ht="38.25" x14ac:dyDescent="0.2">
      <c r="A410" s="10" t="s">
        <v>825</v>
      </c>
      <c r="B410" s="11" t="s">
        <v>826</v>
      </c>
      <c r="C410" s="11" t="s">
        <v>333</v>
      </c>
      <c r="D410" s="6" t="s">
        <v>440</v>
      </c>
      <c r="E410" s="25"/>
      <c r="F410" s="25"/>
      <c r="G410" s="25"/>
      <c r="H410" s="30" t="s">
        <v>827</v>
      </c>
      <c r="I410" s="19" t="str">
        <f>0&amp;1239460585</f>
        <v>01239460585</v>
      </c>
      <c r="J410" s="32">
        <v>1500</v>
      </c>
      <c r="K410" s="32">
        <v>1500</v>
      </c>
    </row>
    <row r="411" spans="1:11" ht="25.5" x14ac:dyDescent="0.2">
      <c r="A411" s="10" t="s">
        <v>839</v>
      </c>
      <c r="B411" s="11" t="s">
        <v>840</v>
      </c>
      <c r="C411" s="11" t="s">
        <v>333</v>
      </c>
      <c r="D411" s="6" t="s">
        <v>440</v>
      </c>
      <c r="E411" s="25"/>
      <c r="F411" s="25"/>
      <c r="G411" s="25"/>
      <c r="H411" s="30" t="s">
        <v>827</v>
      </c>
      <c r="I411" s="19" t="str">
        <f>0&amp;1239460585</f>
        <v>01239460585</v>
      </c>
      <c r="J411" s="32">
        <v>4500</v>
      </c>
      <c r="K411" s="32">
        <v>4500</v>
      </c>
    </row>
    <row r="412" spans="1:11" ht="25.5" x14ac:dyDescent="0.2">
      <c r="A412" s="10" t="s">
        <v>841</v>
      </c>
      <c r="B412" s="11" t="s">
        <v>842</v>
      </c>
      <c r="C412" s="11" t="s">
        <v>695</v>
      </c>
      <c r="D412" s="6" t="s">
        <v>440</v>
      </c>
      <c r="E412" s="25"/>
      <c r="F412" s="25"/>
      <c r="G412" s="25"/>
      <c r="H412" s="30" t="s">
        <v>843</v>
      </c>
      <c r="I412" s="29" t="str">
        <f>0&amp;9653471003</f>
        <v>09653471003</v>
      </c>
      <c r="J412" s="32">
        <v>300</v>
      </c>
      <c r="K412" s="32">
        <v>300</v>
      </c>
    </row>
    <row r="413" spans="1:11" ht="25.5" x14ac:dyDescent="0.2">
      <c r="A413" s="10" t="s">
        <v>844</v>
      </c>
      <c r="B413" s="11" t="s">
        <v>845</v>
      </c>
      <c r="C413" s="11" t="s">
        <v>846</v>
      </c>
      <c r="D413" s="6" t="s">
        <v>440</v>
      </c>
      <c r="E413" s="25"/>
      <c r="F413" s="25"/>
      <c r="G413" s="25"/>
      <c r="H413" s="30" t="s">
        <v>847</v>
      </c>
      <c r="I413" s="16" t="str">
        <f>0&amp;623610607</f>
        <v>0623610607</v>
      </c>
      <c r="J413" s="32">
        <v>684</v>
      </c>
      <c r="K413" s="32">
        <v>684</v>
      </c>
    </row>
    <row r="414" spans="1:11" ht="25.5" x14ac:dyDescent="0.2">
      <c r="A414" s="10" t="s">
        <v>848</v>
      </c>
      <c r="B414" s="11" t="s">
        <v>849</v>
      </c>
      <c r="C414" s="11" t="s">
        <v>599</v>
      </c>
      <c r="D414" s="6" t="s">
        <v>440</v>
      </c>
      <c r="E414" s="25"/>
      <c r="F414" s="25"/>
      <c r="G414" s="25"/>
      <c r="H414" s="30" t="s">
        <v>827</v>
      </c>
      <c r="I414" s="19" t="str">
        <f>0&amp;1239460585</f>
        <v>01239460585</v>
      </c>
      <c r="J414" s="32">
        <v>4115</v>
      </c>
      <c r="K414" s="32">
        <v>4115</v>
      </c>
    </row>
    <row r="415" spans="1:11" ht="25.5" x14ac:dyDescent="0.2">
      <c r="A415" s="10" t="s">
        <v>850</v>
      </c>
      <c r="B415" s="11" t="s">
        <v>851</v>
      </c>
      <c r="C415" s="11" t="s">
        <v>717</v>
      </c>
      <c r="D415" s="6" t="s">
        <v>440</v>
      </c>
      <c r="E415" s="25"/>
      <c r="F415" s="25"/>
      <c r="G415" s="25"/>
      <c r="H415" s="30" t="s">
        <v>851</v>
      </c>
      <c r="I415" s="48" t="str">
        <f>0&amp;64490520725</f>
        <v>064490520725</v>
      </c>
      <c r="J415" s="32">
        <v>250</v>
      </c>
      <c r="K415" s="32">
        <v>250</v>
      </c>
    </row>
    <row r="416" spans="1:11" ht="25.5" x14ac:dyDescent="0.2">
      <c r="A416" s="10" t="s">
        <v>852</v>
      </c>
      <c r="B416" s="43" t="str">
        <f>0&amp;9852511006</f>
        <v>09852511006</v>
      </c>
      <c r="C416" s="11" t="s">
        <v>717</v>
      </c>
      <c r="D416" s="6" t="s">
        <v>440</v>
      </c>
      <c r="E416" s="25"/>
      <c r="F416" s="25"/>
      <c r="G416" s="25"/>
      <c r="H416" s="30" t="s">
        <v>322</v>
      </c>
      <c r="I416" s="48" t="str">
        <f>0&amp;9852511006</f>
        <v>09852511006</v>
      </c>
      <c r="J416" s="32">
        <v>40</v>
      </c>
      <c r="K416" s="32">
        <v>40</v>
      </c>
    </row>
    <row r="417" spans="1:11" ht="25.5" x14ac:dyDescent="0.2">
      <c r="A417" s="10" t="s">
        <v>853</v>
      </c>
      <c r="B417" s="11" t="s">
        <v>854</v>
      </c>
      <c r="C417" s="11" t="s">
        <v>717</v>
      </c>
      <c r="D417" s="6" t="s">
        <v>440</v>
      </c>
      <c r="E417" s="25"/>
      <c r="F417" s="25"/>
      <c r="G417" s="25"/>
      <c r="H417" s="30" t="s">
        <v>855</v>
      </c>
      <c r="I417" s="16">
        <v>1111111111</v>
      </c>
      <c r="J417" s="32">
        <v>32.47</v>
      </c>
      <c r="K417" s="32">
        <v>32.47</v>
      </c>
    </row>
    <row r="418" spans="1:11" ht="25.5" x14ac:dyDescent="0.2">
      <c r="A418" s="10" t="s">
        <v>856</v>
      </c>
      <c r="B418" s="11" t="s">
        <v>842</v>
      </c>
      <c r="C418" s="11" t="s">
        <v>717</v>
      </c>
      <c r="D418" s="6" t="s">
        <v>440</v>
      </c>
      <c r="E418" s="25"/>
      <c r="F418" s="25"/>
      <c r="G418" s="25"/>
      <c r="H418" s="30" t="s">
        <v>847</v>
      </c>
      <c r="I418" s="16" t="str">
        <f>0&amp;623610607</f>
        <v>0623610607</v>
      </c>
      <c r="J418" s="32">
        <v>330.7</v>
      </c>
      <c r="K418" s="32">
        <v>330.7</v>
      </c>
    </row>
    <row r="419" spans="1:11" ht="25.5" x14ac:dyDescent="0.2">
      <c r="A419" s="10" t="s">
        <v>857</v>
      </c>
      <c r="B419" s="11" t="s">
        <v>858</v>
      </c>
      <c r="C419" s="11" t="s">
        <v>859</v>
      </c>
      <c r="D419" s="6" t="s">
        <v>440</v>
      </c>
      <c r="E419" s="25"/>
      <c r="F419" s="25"/>
      <c r="G419" s="25"/>
      <c r="H419" s="30" t="s">
        <v>847</v>
      </c>
      <c r="I419" s="16" t="str">
        <f>0&amp;623610607</f>
        <v>0623610607</v>
      </c>
      <c r="J419" s="32">
        <v>480.2</v>
      </c>
      <c r="K419" s="32">
        <v>480.2</v>
      </c>
    </row>
    <row r="420" spans="1:11" ht="25.5" x14ac:dyDescent="0.2">
      <c r="A420" s="10" t="s">
        <v>860</v>
      </c>
      <c r="B420" s="11" t="s">
        <v>861</v>
      </c>
      <c r="C420" s="11" t="s">
        <v>862</v>
      </c>
      <c r="D420" s="6" t="s">
        <v>440</v>
      </c>
      <c r="E420" s="25"/>
      <c r="F420" s="25"/>
      <c r="G420" s="25"/>
      <c r="H420" s="30" t="s">
        <v>847</v>
      </c>
      <c r="I420" s="16" t="str">
        <f>0&amp;623610607</f>
        <v>0623610607</v>
      </c>
      <c r="J420" s="32">
        <v>330.7</v>
      </c>
      <c r="K420" s="32">
        <v>330.7</v>
      </c>
    </row>
    <row r="421" spans="1:11" ht="25.5" x14ac:dyDescent="0.2">
      <c r="A421" s="10" t="s">
        <v>863</v>
      </c>
      <c r="B421" s="11" t="s">
        <v>864</v>
      </c>
      <c r="C421" s="11" t="s">
        <v>865</v>
      </c>
      <c r="D421" s="6" t="s">
        <v>440</v>
      </c>
      <c r="E421" s="25"/>
      <c r="F421" s="25"/>
      <c r="G421" s="25"/>
      <c r="H421" s="30" t="s">
        <v>322</v>
      </c>
      <c r="I421" s="48" t="str">
        <f>0&amp;9852511006</f>
        <v>09852511006</v>
      </c>
      <c r="J421" s="32">
        <v>493.14</v>
      </c>
      <c r="K421" s="32">
        <v>493.14</v>
      </c>
    </row>
    <row r="422" spans="1:11" ht="25.5" x14ac:dyDescent="0.2">
      <c r="A422" s="10" t="s">
        <v>866</v>
      </c>
      <c r="B422" s="11" t="s">
        <v>867</v>
      </c>
      <c r="C422" s="11" t="s">
        <v>868</v>
      </c>
      <c r="D422" s="6" t="s">
        <v>440</v>
      </c>
      <c r="E422" s="25"/>
      <c r="F422" s="25"/>
      <c r="G422" s="25"/>
      <c r="H422" s="30" t="s">
        <v>869</v>
      </c>
      <c r="I422" s="16" t="str">
        <f>0&amp;6004130016</f>
        <v>06004130016</v>
      </c>
      <c r="J422" s="32">
        <v>550</v>
      </c>
      <c r="K422" s="32">
        <v>550</v>
      </c>
    </row>
    <row r="423" spans="1:11" ht="38.25" x14ac:dyDescent="0.2">
      <c r="A423" s="10" t="s">
        <v>870</v>
      </c>
      <c r="B423" s="11" t="s">
        <v>871</v>
      </c>
      <c r="C423" s="11" t="s">
        <v>166</v>
      </c>
      <c r="D423" s="6" t="s">
        <v>440</v>
      </c>
      <c r="E423" s="25"/>
      <c r="F423" s="25"/>
      <c r="G423" s="25"/>
      <c r="H423" s="30" t="s">
        <v>872</v>
      </c>
      <c r="I423" s="16" t="str">
        <f>0&amp;623610607</f>
        <v>0623610607</v>
      </c>
      <c r="J423" s="32" t="s">
        <v>873</v>
      </c>
      <c r="K423" s="32"/>
    </row>
    <row r="424" spans="1:11" ht="25.5" x14ac:dyDescent="0.2">
      <c r="A424" s="10" t="s">
        <v>874</v>
      </c>
      <c r="B424" s="11" t="s">
        <v>875</v>
      </c>
      <c r="C424" s="11" t="s">
        <v>876</v>
      </c>
      <c r="D424" s="6" t="s">
        <v>440</v>
      </c>
      <c r="E424" s="25"/>
      <c r="F424" s="25"/>
      <c r="G424" s="25"/>
      <c r="H424" s="30" t="s">
        <v>322</v>
      </c>
      <c r="I424" s="48" t="str">
        <f>0&amp;9852511006</f>
        <v>09852511006</v>
      </c>
      <c r="J424" s="32">
        <v>524</v>
      </c>
      <c r="K424" s="32">
        <v>524</v>
      </c>
    </row>
    <row r="425" spans="1:11" ht="63.75" x14ac:dyDescent="0.2">
      <c r="A425" s="12" t="s">
        <v>877</v>
      </c>
      <c r="B425" s="9" t="s">
        <v>878</v>
      </c>
      <c r="C425" s="9" t="s">
        <v>204</v>
      </c>
      <c r="D425" s="6" t="s">
        <v>440</v>
      </c>
      <c r="E425" s="25"/>
      <c r="F425" s="25"/>
      <c r="G425" s="25"/>
      <c r="H425" s="22" t="s">
        <v>879</v>
      </c>
      <c r="I425" s="19">
        <v>11067621000</v>
      </c>
      <c r="J425" s="18">
        <v>707.16</v>
      </c>
      <c r="K425" s="18">
        <v>706.16</v>
      </c>
    </row>
    <row r="426" spans="1:11" ht="38.25" x14ac:dyDescent="0.2">
      <c r="A426" s="12" t="s">
        <v>880</v>
      </c>
      <c r="B426" s="9" t="s">
        <v>881</v>
      </c>
      <c r="C426" s="9" t="s">
        <v>499</v>
      </c>
      <c r="D426" s="6" t="s">
        <v>440</v>
      </c>
      <c r="E426" s="25"/>
      <c r="F426" s="25"/>
      <c r="G426" s="25"/>
      <c r="H426" s="22" t="s">
        <v>322</v>
      </c>
      <c r="I426" s="19" t="str">
        <f>0&amp;9852511006</f>
        <v>09852511006</v>
      </c>
      <c r="J426" s="18">
        <v>118</v>
      </c>
      <c r="K426" s="18">
        <v>142.78</v>
      </c>
    </row>
    <row r="427" spans="1:11" ht="38.25" x14ac:dyDescent="0.2">
      <c r="A427" s="12" t="s">
        <v>882</v>
      </c>
      <c r="B427" s="9" t="s">
        <v>883</v>
      </c>
      <c r="C427" s="9" t="s">
        <v>884</v>
      </c>
      <c r="D427" s="6" t="s">
        <v>440</v>
      </c>
      <c r="E427" s="25"/>
      <c r="F427" s="25"/>
      <c r="G427" s="25"/>
      <c r="H427" s="22" t="s">
        <v>885</v>
      </c>
      <c r="I427" s="19" t="str">
        <f>0&amp;5875571001</f>
        <v>05875571001</v>
      </c>
      <c r="J427" s="18">
        <v>282.64</v>
      </c>
      <c r="K427" s="18">
        <v>0</v>
      </c>
    </row>
    <row r="428" spans="1:11" ht="38.25" x14ac:dyDescent="0.2">
      <c r="A428" s="12" t="s">
        <v>886</v>
      </c>
      <c r="B428" s="9" t="s">
        <v>883</v>
      </c>
      <c r="C428" s="9" t="s">
        <v>884</v>
      </c>
      <c r="D428" s="6" t="s">
        <v>440</v>
      </c>
      <c r="E428" s="25"/>
      <c r="F428" s="25"/>
      <c r="G428" s="25"/>
      <c r="H428" s="22" t="s">
        <v>885</v>
      </c>
      <c r="I428" s="19" t="str">
        <f>0&amp;5875571001</f>
        <v>05875571001</v>
      </c>
      <c r="J428" s="18">
        <v>142.88999999999999</v>
      </c>
      <c r="K428" s="18">
        <v>0</v>
      </c>
    </row>
    <row r="429" spans="1:11" ht="38.25" x14ac:dyDescent="0.2">
      <c r="A429" s="12" t="s">
        <v>887</v>
      </c>
      <c r="B429" s="9" t="s">
        <v>888</v>
      </c>
      <c r="C429" s="9" t="s">
        <v>884</v>
      </c>
      <c r="D429" s="6" t="s">
        <v>440</v>
      </c>
      <c r="E429" s="25"/>
      <c r="F429" s="25"/>
      <c r="G429" s="25"/>
      <c r="H429" s="22" t="s">
        <v>889</v>
      </c>
      <c r="I429" s="19" t="s">
        <v>890</v>
      </c>
      <c r="J429" s="18">
        <v>132</v>
      </c>
      <c r="K429" s="18">
        <v>0</v>
      </c>
    </row>
    <row r="430" spans="1:11" ht="51" x14ac:dyDescent="0.2">
      <c r="A430" s="12" t="s">
        <v>891</v>
      </c>
      <c r="B430" s="9" t="s">
        <v>892</v>
      </c>
      <c r="C430" s="9" t="s">
        <v>884</v>
      </c>
      <c r="D430" s="6" t="s">
        <v>440</v>
      </c>
      <c r="E430" s="25"/>
      <c r="F430" s="25"/>
      <c r="G430" s="25"/>
      <c r="H430" s="22" t="s">
        <v>893</v>
      </c>
      <c r="I430" s="19" t="s">
        <v>894</v>
      </c>
      <c r="J430" s="18">
        <v>1239.67</v>
      </c>
      <c r="K430" s="18">
        <v>0</v>
      </c>
    </row>
    <row r="431" spans="1:11" ht="38.25" x14ac:dyDescent="0.2">
      <c r="A431" s="12" t="s">
        <v>895</v>
      </c>
      <c r="B431" s="9" t="s">
        <v>896</v>
      </c>
      <c r="C431" s="9" t="s">
        <v>884</v>
      </c>
      <c r="D431" s="6" t="s">
        <v>440</v>
      </c>
      <c r="E431" s="25"/>
      <c r="F431" s="25"/>
      <c r="G431" s="25"/>
      <c r="H431" s="22" t="s">
        <v>897</v>
      </c>
      <c r="I431" s="19" t="str">
        <f>0&amp;8466901009</f>
        <v>08466901009</v>
      </c>
      <c r="J431" s="18">
        <v>657.1</v>
      </c>
      <c r="K431" s="18">
        <v>0</v>
      </c>
    </row>
    <row r="432" spans="1:11" ht="25.5" x14ac:dyDescent="0.2">
      <c r="A432" s="12" t="s">
        <v>898</v>
      </c>
      <c r="B432" s="9" t="s">
        <v>899</v>
      </c>
      <c r="C432" s="9" t="s">
        <v>227</v>
      </c>
      <c r="D432" s="6" t="s">
        <v>440</v>
      </c>
      <c r="E432" s="25"/>
      <c r="F432" s="25"/>
      <c r="G432" s="25"/>
      <c r="H432" s="22" t="s">
        <v>322</v>
      </c>
      <c r="I432" s="19" t="str">
        <f>0&amp;9852511006</f>
        <v>09852511006</v>
      </c>
      <c r="J432" s="18">
        <v>70</v>
      </c>
      <c r="K432" s="18">
        <v>70</v>
      </c>
    </row>
    <row r="433" spans="1:11" ht="25.5" x14ac:dyDescent="0.2">
      <c r="A433" s="12" t="s">
        <v>900</v>
      </c>
      <c r="B433" s="9" t="s">
        <v>901</v>
      </c>
      <c r="C433" s="9" t="s">
        <v>227</v>
      </c>
      <c r="D433" s="6" t="s">
        <v>440</v>
      </c>
      <c r="E433" s="25"/>
      <c r="F433" s="25"/>
      <c r="G433" s="25"/>
      <c r="H433" s="22" t="s">
        <v>1105</v>
      </c>
      <c r="I433" s="19" t="str">
        <f>0&amp;9852511006</f>
        <v>09852511006</v>
      </c>
      <c r="J433" s="18">
        <v>630</v>
      </c>
      <c r="K433" s="18">
        <v>630</v>
      </c>
    </row>
    <row r="434" spans="1:11" ht="25.5" x14ac:dyDescent="0.2">
      <c r="A434" s="12" t="s">
        <v>902</v>
      </c>
      <c r="B434" s="9" t="s">
        <v>901</v>
      </c>
      <c r="C434" s="9" t="s">
        <v>227</v>
      </c>
      <c r="D434" s="6" t="s">
        <v>440</v>
      </c>
      <c r="E434" s="25"/>
      <c r="F434" s="25"/>
      <c r="G434" s="25"/>
      <c r="H434" s="22" t="s">
        <v>322</v>
      </c>
      <c r="I434" s="19" t="str">
        <f>0&amp;9852511006</f>
        <v>09852511006</v>
      </c>
      <c r="J434" s="18">
        <v>430</v>
      </c>
      <c r="K434" s="18">
        <v>430</v>
      </c>
    </row>
    <row r="435" spans="1:11" ht="25.5" x14ac:dyDescent="0.2">
      <c r="A435" s="12" t="s">
        <v>903</v>
      </c>
      <c r="B435" s="9" t="s">
        <v>904</v>
      </c>
      <c r="C435" s="9" t="s">
        <v>227</v>
      </c>
      <c r="D435" s="6" t="s">
        <v>440</v>
      </c>
      <c r="E435" s="25"/>
      <c r="F435" s="25"/>
      <c r="G435" s="25"/>
      <c r="H435" s="22" t="s">
        <v>905</v>
      </c>
      <c r="I435" s="19" t="s">
        <v>906</v>
      </c>
      <c r="J435" s="18">
        <v>1540</v>
      </c>
      <c r="K435" s="18">
        <v>1540</v>
      </c>
    </row>
    <row r="436" spans="1:11" ht="25.5" x14ac:dyDescent="0.2">
      <c r="A436" s="12" t="s">
        <v>907</v>
      </c>
      <c r="B436" s="9" t="s">
        <v>908</v>
      </c>
      <c r="C436" s="9" t="s">
        <v>846</v>
      </c>
      <c r="D436" s="6" t="s">
        <v>440</v>
      </c>
      <c r="E436" s="25"/>
      <c r="F436" s="25"/>
      <c r="G436" s="25"/>
      <c r="H436" s="22" t="s">
        <v>909</v>
      </c>
      <c r="I436" s="19" t="str">
        <f>0&amp;1358030599</f>
        <v>01358030599</v>
      </c>
      <c r="J436" s="18">
        <v>55</v>
      </c>
      <c r="K436" s="18">
        <v>55</v>
      </c>
    </row>
    <row r="437" spans="1:11" ht="25.5" x14ac:dyDescent="0.2">
      <c r="A437" s="12" t="s">
        <v>910</v>
      </c>
      <c r="B437" s="9" t="s">
        <v>911</v>
      </c>
      <c r="C437" s="9" t="s">
        <v>912</v>
      </c>
      <c r="D437" s="6" t="s">
        <v>440</v>
      </c>
      <c r="E437" s="25"/>
      <c r="F437" s="25"/>
      <c r="G437" s="25"/>
      <c r="H437" s="22" t="s">
        <v>913</v>
      </c>
      <c r="I437" s="19" t="str">
        <f>0&amp;871760583</f>
        <v>0871760583</v>
      </c>
      <c r="J437" s="18">
        <v>16384</v>
      </c>
      <c r="K437" s="18">
        <v>0</v>
      </c>
    </row>
    <row r="438" spans="1:11" ht="25.5" x14ac:dyDescent="0.2">
      <c r="A438" s="12" t="s">
        <v>914</v>
      </c>
      <c r="B438" s="9" t="s">
        <v>915</v>
      </c>
      <c r="C438" s="9" t="s">
        <v>912</v>
      </c>
      <c r="D438" s="6" t="s">
        <v>440</v>
      </c>
      <c r="E438" s="25"/>
      <c r="F438" s="25"/>
      <c r="G438" s="25"/>
      <c r="H438" s="22" t="s">
        <v>869</v>
      </c>
      <c r="I438" s="19" t="str">
        <f>0&amp;6004130016</f>
        <v>06004130016</v>
      </c>
      <c r="J438" s="18">
        <v>1345.5</v>
      </c>
      <c r="K438" s="18">
        <v>0</v>
      </c>
    </row>
    <row r="439" spans="1:11" ht="25.5" x14ac:dyDescent="0.2">
      <c r="A439" s="12" t="s">
        <v>916</v>
      </c>
      <c r="B439" s="9" t="s">
        <v>917</v>
      </c>
      <c r="C439" s="9" t="s">
        <v>912</v>
      </c>
      <c r="D439" s="6" t="s">
        <v>440</v>
      </c>
      <c r="E439" s="25"/>
      <c r="F439" s="25"/>
      <c r="G439" s="25"/>
      <c r="H439" s="22" t="s">
        <v>918</v>
      </c>
      <c r="I439" s="19"/>
      <c r="J439" s="18">
        <v>183.47</v>
      </c>
      <c r="K439" s="18">
        <v>0</v>
      </c>
    </row>
    <row r="440" spans="1:11" ht="38.25" x14ac:dyDescent="0.2">
      <c r="A440" s="12" t="s">
        <v>919</v>
      </c>
      <c r="B440" s="9" t="s">
        <v>920</v>
      </c>
      <c r="C440" s="9" t="s">
        <v>912</v>
      </c>
      <c r="D440" s="6" t="s">
        <v>440</v>
      </c>
      <c r="E440" s="25"/>
      <c r="F440" s="25"/>
      <c r="G440" s="25"/>
      <c r="H440" s="22" t="s">
        <v>869</v>
      </c>
      <c r="I440" s="19" t="str">
        <f>0&amp;6004130016</f>
        <v>06004130016</v>
      </c>
      <c r="J440" s="18">
        <v>252</v>
      </c>
      <c r="K440" s="18">
        <v>0</v>
      </c>
    </row>
    <row r="441" spans="1:11" ht="38.25" x14ac:dyDescent="0.2">
      <c r="A441" s="12" t="s">
        <v>921</v>
      </c>
      <c r="B441" s="9" t="s">
        <v>922</v>
      </c>
      <c r="C441" s="9" t="s">
        <v>912</v>
      </c>
      <c r="D441" s="6" t="s">
        <v>440</v>
      </c>
      <c r="E441" s="25"/>
      <c r="F441" s="25"/>
      <c r="G441" s="25"/>
      <c r="H441" s="22" t="s">
        <v>869</v>
      </c>
      <c r="I441" s="19" t="str">
        <f>0&amp;6004130016</f>
        <v>06004130016</v>
      </c>
      <c r="J441" s="18">
        <v>1158</v>
      </c>
      <c r="K441" s="18">
        <v>0</v>
      </c>
    </row>
    <row r="442" spans="1:11" ht="25.5" x14ac:dyDescent="0.2">
      <c r="A442" s="12" t="s">
        <v>923</v>
      </c>
      <c r="B442" s="9" t="s">
        <v>924</v>
      </c>
      <c r="C442" s="9" t="s">
        <v>912</v>
      </c>
      <c r="D442" s="6" t="s">
        <v>440</v>
      </c>
      <c r="E442" s="25"/>
      <c r="F442" s="25"/>
      <c r="G442" s="25"/>
      <c r="H442" s="22" t="s">
        <v>869</v>
      </c>
      <c r="I442" s="19" t="str">
        <f>0&amp;6004130016</f>
        <v>06004130016</v>
      </c>
      <c r="J442" s="18">
        <v>900</v>
      </c>
      <c r="K442" s="18">
        <v>0</v>
      </c>
    </row>
    <row r="443" spans="1:11" ht="51" x14ac:dyDescent="0.2">
      <c r="A443" s="12" t="s">
        <v>925</v>
      </c>
      <c r="B443" s="9" t="s">
        <v>926</v>
      </c>
      <c r="C443" s="9" t="s">
        <v>314</v>
      </c>
      <c r="D443" s="6" t="s">
        <v>440</v>
      </c>
      <c r="E443" s="25"/>
      <c r="F443" s="25"/>
      <c r="G443" s="25"/>
      <c r="H443" s="22" t="s">
        <v>927</v>
      </c>
      <c r="I443" s="19" t="str">
        <f>0&amp;5073911009</f>
        <v>05073911009</v>
      </c>
      <c r="J443" s="18">
        <v>340</v>
      </c>
      <c r="K443" s="18">
        <v>0</v>
      </c>
    </row>
    <row r="444" spans="1:11" ht="38.25" x14ac:dyDescent="0.2">
      <c r="A444" s="12" t="s">
        <v>928</v>
      </c>
      <c r="B444" s="9" t="s">
        <v>929</v>
      </c>
      <c r="C444" s="9" t="s">
        <v>314</v>
      </c>
      <c r="D444" s="6" t="s">
        <v>440</v>
      </c>
      <c r="E444" s="25"/>
      <c r="F444" s="25"/>
      <c r="G444" s="25"/>
      <c r="H444" s="22" t="s">
        <v>930</v>
      </c>
      <c r="I444" s="19" t="str">
        <f>0&amp;8053201003</f>
        <v>08053201003</v>
      </c>
      <c r="J444" s="18">
        <v>780</v>
      </c>
      <c r="K444" s="18">
        <v>780</v>
      </c>
    </row>
    <row r="445" spans="1:11" ht="51" x14ac:dyDescent="0.2">
      <c r="A445" s="12" t="s">
        <v>931</v>
      </c>
      <c r="B445" s="9" t="s">
        <v>932</v>
      </c>
      <c r="C445" s="9" t="s">
        <v>470</v>
      </c>
      <c r="D445" s="6" t="s">
        <v>440</v>
      </c>
      <c r="E445" s="25"/>
      <c r="F445" s="25"/>
      <c r="G445" s="25"/>
      <c r="H445" s="22" t="s">
        <v>933</v>
      </c>
      <c r="I445" s="19" t="str">
        <f>0&amp;4187341005</f>
        <v>04187341005</v>
      </c>
      <c r="J445" s="18">
        <v>2500</v>
      </c>
      <c r="K445" s="18">
        <v>0</v>
      </c>
    </row>
    <row r="446" spans="1:11" ht="25.5" x14ac:dyDescent="0.2">
      <c r="A446" s="12" t="s">
        <v>832</v>
      </c>
      <c r="B446" s="9" t="s">
        <v>833</v>
      </c>
      <c r="C446" s="9" t="s">
        <v>470</v>
      </c>
      <c r="D446" s="6" t="s">
        <v>440</v>
      </c>
      <c r="E446" s="25"/>
      <c r="F446" s="25"/>
      <c r="G446" s="25"/>
      <c r="H446" s="22" t="s">
        <v>934</v>
      </c>
      <c r="I446" s="19" t="s">
        <v>935</v>
      </c>
      <c r="J446" s="18">
        <v>1360</v>
      </c>
      <c r="K446" s="18">
        <v>0</v>
      </c>
    </row>
    <row r="447" spans="1:11" ht="63.75" x14ac:dyDescent="0.2">
      <c r="A447" s="12" t="s">
        <v>936</v>
      </c>
      <c r="B447" s="9" t="s">
        <v>937</v>
      </c>
      <c r="C447" s="9" t="s">
        <v>470</v>
      </c>
      <c r="D447" s="6" t="s">
        <v>440</v>
      </c>
      <c r="E447" s="25"/>
      <c r="F447" s="25"/>
      <c r="G447" s="25"/>
      <c r="H447" s="22" t="s">
        <v>938</v>
      </c>
      <c r="I447" s="19" t="str">
        <f>0&amp;1239460585</f>
        <v>01239460585</v>
      </c>
      <c r="J447" s="18">
        <v>590</v>
      </c>
      <c r="K447" s="18">
        <v>0</v>
      </c>
    </row>
    <row r="448" spans="1:11" ht="51" x14ac:dyDescent="0.2">
      <c r="A448" s="12" t="s">
        <v>939</v>
      </c>
      <c r="B448" s="9" t="s">
        <v>940</v>
      </c>
      <c r="C448" s="9" t="s">
        <v>941</v>
      </c>
      <c r="D448" s="6" t="s">
        <v>440</v>
      </c>
      <c r="E448" s="25"/>
      <c r="F448" s="25"/>
      <c r="G448" s="25"/>
      <c r="H448" s="22" t="s">
        <v>869</v>
      </c>
      <c r="I448" s="19" t="str">
        <f>0&amp;6004130016</f>
        <v>06004130016</v>
      </c>
      <c r="J448" s="18">
        <v>5500</v>
      </c>
      <c r="K448" s="18">
        <v>0</v>
      </c>
    </row>
    <row r="449" spans="1:11" ht="51" x14ac:dyDescent="0.2">
      <c r="A449" s="12" t="s">
        <v>942</v>
      </c>
      <c r="B449" s="9" t="s">
        <v>943</v>
      </c>
      <c r="C449" s="9" t="s">
        <v>787</v>
      </c>
      <c r="D449" s="6" t="s">
        <v>440</v>
      </c>
      <c r="E449" s="25"/>
      <c r="F449" s="25"/>
      <c r="G449" s="25"/>
      <c r="H449" s="22" t="s">
        <v>869</v>
      </c>
      <c r="I449" s="19" t="str">
        <f>0&amp;6004130016</f>
        <v>06004130016</v>
      </c>
      <c r="J449" s="18">
        <v>696.5</v>
      </c>
      <c r="K449" s="18">
        <v>0</v>
      </c>
    </row>
    <row r="450" spans="1:11" ht="38.25" x14ac:dyDescent="0.2">
      <c r="A450" s="12" t="s">
        <v>944</v>
      </c>
      <c r="B450" s="9" t="s">
        <v>945</v>
      </c>
      <c r="C450" s="9" t="s">
        <v>884</v>
      </c>
      <c r="D450" s="6" t="s">
        <v>440</v>
      </c>
      <c r="E450" s="25"/>
      <c r="F450" s="25"/>
      <c r="G450" s="25"/>
      <c r="H450" s="22" t="s">
        <v>946</v>
      </c>
      <c r="I450" s="19" t="str">
        <f>0&amp;1392840474</f>
        <v>01392840474</v>
      </c>
      <c r="J450" s="18">
        <v>1430.3</v>
      </c>
      <c r="K450" s="18">
        <v>0</v>
      </c>
    </row>
    <row r="451" spans="1:11" ht="25.5" x14ac:dyDescent="0.2">
      <c r="A451" s="12" t="s">
        <v>947</v>
      </c>
      <c r="B451" s="9" t="s">
        <v>948</v>
      </c>
      <c r="C451" s="9" t="s">
        <v>949</v>
      </c>
      <c r="D451" s="6" t="s">
        <v>440</v>
      </c>
      <c r="E451" s="25"/>
      <c r="F451" s="25"/>
      <c r="G451" s="25"/>
      <c r="H451" s="22" t="s">
        <v>855</v>
      </c>
      <c r="I451" s="19" t="str">
        <f>0&amp;1734460593</f>
        <v>01734460593</v>
      </c>
      <c r="J451" s="18">
        <v>318</v>
      </c>
      <c r="K451" s="18">
        <v>0</v>
      </c>
    </row>
    <row r="452" spans="1:11" ht="25.5" x14ac:dyDescent="0.2">
      <c r="A452" s="12" t="s">
        <v>950</v>
      </c>
      <c r="B452" s="9" t="s">
        <v>951</v>
      </c>
      <c r="C452" s="9" t="s">
        <v>123</v>
      </c>
      <c r="D452" s="6" t="s">
        <v>440</v>
      </c>
      <c r="E452" s="25"/>
      <c r="F452" s="25"/>
      <c r="G452" s="25"/>
      <c r="H452" s="22" t="s">
        <v>952</v>
      </c>
      <c r="I452" s="19" t="s">
        <v>953</v>
      </c>
      <c r="J452" s="18">
        <v>17.72</v>
      </c>
      <c r="K452" s="18">
        <v>0</v>
      </c>
    </row>
    <row r="453" spans="1:11" ht="25.5" x14ac:dyDescent="0.2">
      <c r="A453" s="12" t="s">
        <v>954</v>
      </c>
      <c r="B453" s="9" t="s">
        <v>951</v>
      </c>
      <c r="C453" s="9" t="s">
        <v>123</v>
      </c>
      <c r="D453" s="6" t="s">
        <v>440</v>
      </c>
      <c r="E453" s="25"/>
      <c r="F453" s="25"/>
      <c r="G453" s="25"/>
      <c r="H453" s="22" t="s">
        <v>952</v>
      </c>
      <c r="I453" s="19" t="s">
        <v>953</v>
      </c>
      <c r="J453" s="18">
        <v>67.98</v>
      </c>
      <c r="K453" s="18">
        <v>0</v>
      </c>
    </row>
    <row r="454" spans="1:11" ht="25.5" x14ac:dyDescent="0.2">
      <c r="A454" s="12" t="s">
        <v>955</v>
      </c>
      <c r="B454" s="9" t="s">
        <v>951</v>
      </c>
      <c r="C454" s="9" t="s">
        <v>123</v>
      </c>
      <c r="D454" s="6" t="s">
        <v>440</v>
      </c>
      <c r="E454" s="25"/>
      <c r="F454" s="25"/>
      <c r="G454" s="25"/>
      <c r="H454" s="22" t="s">
        <v>952</v>
      </c>
      <c r="I454" s="19" t="s">
        <v>953</v>
      </c>
      <c r="J454" s="18">
        <v>34.49</v>
      </c>
      <c r="K454" s="18">
        <v>0</v>
      </c>
    </row>
    <row r="455" spans="1:11" ht="25.5" x14ac:dyDescent="0.2">
      <c r="A455" s="12" t="s">
        <v>956</v>
      </c>
      <c r="B455" s="9" t="s">
        <v>957</v>
      </c>
      <c r="C455" s="9" t="s">
        <v>123</v>
      </c>
      <c r="D455" s="6" t="s">
        <v>440</v>
      </c>
      <c r="E455" s="25"/>
      <c r="F455" s="25"/>
      <c r="G455" s="25"/>
      <c r="H455" s="22" t="s">
        <v>930</v>
      </c>
      <c r="I455" s="19" t="str">
        <f>0&amp;8053201003</f>
        <v>08053201003</v>
      </c>
      <c r="J455" s="18">
        <v>145.19999999999999</v>
      </c>
      <c r="K455" s="18">
        <v>145.19999999999999</v>
      </c>
    </row>
    <row r="456" spans="1:11" ht="25.5" x14ac:dyDescent="0.2">
      <c r="A456" s="12" t="s">
        <v>958</v>
      </c>
      <c r="B456" s="9" t="s">
        <v>959</v>
      </c>
      <c r="C456" s="9" t="s">
        <v>912</v>
      </c>
      <c r="D456" s="6" t="s">
        <v>440</v>
      </c>
      <c r="E456" s="25"/>
      <c r="F456" s="25"/>
      <c r="G456" s="25"/>
      <c r="H456" s="22" t="s">
        <v>827</v>
      </c>
      <c r="I456" s="19" t="str">
        <f>0&amp;1239460585</f>
        <v>01239460585</v>
      </c>
      <c r="J456" s="18">
        <v>16250</v>
      </c>
      <c r="K456" s="18">
        <v>0</v>
      </c>
    </row>
    <row r="457" spans="1:11" ht="51" x14ac:dyDescent="0.2">
      <c r="A457" s="12" t="s">
        <v>960</v>
      </c>
      <c r="B457" s="9" t="s">
        <v>961</v>
      </c>
      <c r="C457" s="9" t="s">
        <v>470</v>
      </c>
      <c r="D457" s="6" t="s">
        <v>440</v>
      </c>
      <c r="E457" s="25"/>
      <c r="F457" s="25"/>
      <c r="G457" s="25"/>
      <c r="H457" s="22" t="s">
        <v>962</v>
      </c>
      <c r="I457" s="19" t="str">
        <f>0&amp;4808921003</f>
        <v>04808921003</v>
      </c>
      <c r="J457" s="18">
        <v>4256.58</v>
      </c>
      <c r="K457" s="18">
        <v>0</v>
      </c>
    </row>
    <row r="458" spans="1:11" ht="25.5" x14ac:dyDescent="0.2">
      <c r="A458" s="12" t="s">
        <v>963</v>
      </c>
      <c r="B458" s="9" t="s">
        <v>964</v>
      </c>
      <c r="C458" s="9" t="s">
        <v>965</v>
      </c>
      <c r="D458" s="6" t="s">
        <v>440</v>
      </c>
      <c r="E458" s="25"/>
      <c r="F458" s="25"/>
      <c r="G458" s="25"/>
      <c r="H458" s="22" t="s">
        <v>966</v>
      </c>
      <c r="I458" s="19" t="str">
        <f>0&amp;8466901009</f>
        <v>08466901009</v>
      </c>
      <c r="J458" s="18">
        <v>2867.5</v>
      </c>
      <c r="K458" s="18">
        <v>2867.5</v>
      </c>
    </row>
    <row r="459" spans="1:11" ht="25.5" x14ac:dyDescent="0.2">
      <c r="A459" s="12" t="s">
        <v>967</v>
      </c>
      <c r="B459" s="9" t="s">
        <v>968</v>
      </c>
      <c r="C459" s="9" t="s">
        <v>941</v>
      </c>
      <c r="D459" s="6" t="s">
        <v>440</v>
      </c>
      <c r="E459" s="25"/>
      <c r="F459" s="25"/>
      <c r="G459" s="25"/>
      <c r="H459" s="22" t="s">
        <v>869</v>
      </c>
      <c r="I459" s="19" t="str">
        <f>0&amp;6004130016</f>
        <v>06004130016</v>
      </c>
      <c r="J459" s="18">
        <v>1200.5</v>
      </c>
      <c r="K459" s="18">
        <v>0</v>
      </c>
    </row>
    <row r="460" spans="1:11" ht="25.5" x14ac:dyDescent="0.2">
      <c r="A460" s="12" t="s">
        <v>969</v>
      </c>
      <c r="B460" s="9" t="s">
        <v>970</v>
      </c>
      <c r="C460" s="9" t="s">
        <v>787</v>
      </c>
      <c r="D460" s="6" t="s">
        <v>440</v>
      </c>
      <c r="E460" s="25"/>
      <c r="F460" s="25"/>
      <c r="G460" s="25"/>
      <c r="H460" s="22" t="s">
        <v>971</v>
      </c>
      <c r="I460" s="19" t="str">
        <f t="shared" ref="I460:I469" si="4">0&amp;9653471004</f>
        <v>09653471004</v>
      </c>
      <c r="J460" s="18">
        <v>1290</v>
      </c>
      <c r="K460" s="18">
        <v>0</v>
      </c>
    </row>
    <row r="461" spans="1:11" ht="38.25" x14ac:dyDescent="0.2">
      <c r="A461" s="12" t="s">
        <v>972</v>
      </c>
      <c r="B461" s="9" t="s">
        <v>973</v>
      </c>
      <c r="C461" s="9" t="s">
        <v>974</v>
      </c>
      <c r="D461" s="6" t="s">
        <v>440</v>
      </c>
      <c r="E461" s="25"/>
      <c r="F461" s="25"/>
      <c r="G461" s="25"/>
      <c r="H461" s="22" t="s">
        <v>971</v>
      </c>
      <c r="I461" s="19" t="str">
        <f t="shared" si="4"/>
        <v>09653471004</v>
      </c>
      <c r="J461" s="18">
        <v>1570</v>
      </c>
      <c r="K461" s="18">
        <v>1570</v>
      </c>
    </row>
    <row r="462" spans="1:11" ht="25.5" x14ac:dyDescent="0.2">
      <c r="A462" s="12" t="s">
        <v>975</v>
      </c>
      <c r="B462" s="9" t="s">
        <v>976</v>
      </c>
      <c r="C462" s="9" t="s">
        <v>974</v>
      </c>
      <c r="D462" s="6" t="s">
        <v>440</v>
      </c>
      <c r="E462" s="25"/>
      <c r="F462" s="25"/>
      <c r="G462" s="25"/>
      <c r="H462" s="22" t="s">
        <v>971</v>
      </c>
      <c r="I462" s="19" t="str">
        <f t="shared" si="4"/>
        <v>09653471004</v>
      </c>
      <c r="J462" s="18">
        <v>270</v>
      </c>
      <c r="K462" s="18">
        <v>270</v>
      </c>
    </row>
    <row r="463" spans="1:11" ht="25.5" x14ac:dyDescent="0.2">
      <c r="A463" s="12" t="s">
        <v>977</v>
      </c>
      <c r="B463" s="9" t="s">
        <v>976</v>
      </c>
      <c r="C463" s="9" t="s">
        <v>974</v>
      </c>
      <c r="D463" s="6" t="s">
        <v>440</v>
      </c>
      <c r="E463" s="25"/>
      <c r="F463" s="25"/>
      <c r="G463" s="25"/>
      <c r="H463" s="22" t="s">
        <v>971</v>
      </c>
      <c r="I463" s="19" t="str">
        <f t="shared" si="4"/>
        <v>09653471004</v>
      </c>
      <c r="J463" s="18">
        <v>370</v>
      </c>
      <c r="K463" s="18">
        <v>370</v>
      </c>
    </row>
    <row r="464" spans="1:11" ht="25.5" x14ac:dyDescent="0.2">
      <c r="A464" s="12" t="s">
        <v>978</v>
      </c>
      <c r="B464" s="9" t="s">
        <v>979</v>
      </c>
      <c r="C464" s="9" t="s">
        <v>526</v>
      </c>
      <c r="D464" s="6" t="s">
        <v>440</v>
      </c>
      <c r="E464" s="25"/>
      <c r="F464" s="25"/>
      <c r="G464" s="25"/>
      <c r="H464" s="22" t="s">
        <v>971</v>
      </c>
      <c r="I464" s="19" t="str">
        <f t="shared" si="4"/>
        <v>09653471004</v>
      </c>
      <c r="J464" s="18">
        <v>148.77000000000001</v>
      </c>
      <c r="K464" s="18">
        <v>148.77000000000001</v>
      </c>
    </row>
    <row r="465" spans="1:11" ht="25.5" x14ac:dyDescent="0.2">
      <c r="A465" s="12" t="s">
        <v>980</v>
      </c>
      <c r="B465" s="9" t="s">
        <v>981</v>
      </c>
      <c r="C465" s="9" t="s">
        <v>526</v>
      </c>
      <c r="D465" s="6" t="s">
        <v>440</v>
      </c>
      <c r="E465" s="25"/>
      <c r="F465" s="25"/>
      <c r="G465" s="25"/>
      <c r="H465" s="22" t="s">
        <v>971</v>
      </c>
      <c r="I465" s="19" t="str">
        <f t="shared" si="4"/>
        <v>09653471004</v>
      </c>
      <c r="J465" s="18">
        <v>7800</v>
      </c>
      <c r="K465" s="18">
        <v>7800</v>
      </c>
    </row>
    <row r="466" spans="1:11" ht="25.5" x14ac:dyDescent="0.2">
      <c r="A466" s="12" t="s">
        <v>982</v>
      </c>
      <c r="B466" s="9" t="s">
        <v>976</v>
      </c>
      <c r="C466" s="9" t="s">
        <v>526</v>
      </c>
      <c r="D466" s="6" t="s">
        <v>440</v>
      </c>
      <c r="E466" s="25"/>
      <c r="F466" s="25"/>
      <c r="G466" s="25"/>
      <c r="H466" s="22" t="s">
        <v>971</v>
      </c>
      <c r="I466" s="19" t="str">
        <f t="shared" si="4"/>
        <v>09653471004</v>
      </c>
      <c r="J466" s="18">
        <v>1050</v>
      </c>
      <c r="K466" s="18">
        <v>1050</v>
      </c>
    </row>
    <row r="467" spans="1:11" ht="25.5" x14ac:dyDescent="0.2">
      <c r="A467" s="12" t="s">
        <v>983</v>
      </c>
      <c r="B467" s="9" t="s">
        <v>984</v>
      </c>
      <c r="C467" s="9" t="s">
        <v>545</v>
      </c>
      <c r="D467" s="6" t="s">
        <v>440</v>
      </c>
      <c r="E467" s="25"/>
      <c r="F467" s="25"/>
      <c r="G467" s="25"/>
      <c r="H467" s="22" t="s">
        <v>971</v>
      </c>
      <c r="I467" s="19" t="str">
        <f t="shared" si="4"/>
        <v>09653471004</v>
      </c>
      <c r="J467" s="18">
        <v>80</v>
      </c>
      <c r="K467" s="18">
        <v>80</v>
      </c>
    </row>
    <row r="468" spans="1:11" ht="25.5" x14ac:dyDescent="0.2">
      <c r="A468" s="12" t="s">
        <v>985</v>
      </c>
      <c r="B468" s="9" t="s">
        <v>976</v>
      </c>
      <c r="C468" s="9" t="s">
        <v>545</v>
      </c>
      <c r="D468" s="6" t="s">
        <v>440</v>
      </c>
      <c r="E468" s="25"/>
      <c r="F468" s="25"/>
      <c r="G468" s="25"/>
      <c r="H468" s="22" t="s">
        <v>971</v>
      </c>
      <c r="I468" s="19" t="str">
        <f t="shared" si="4"/>
        <v>09653471004</v>
      </c>
      <c r="J468" s="18">
        <v>470</v>
      </c>
      <c r="K468" s="18">
        <v>470</v>
      </c>
    </row>
    <row r="469" spans="1:11" ht="25.5" x14ac:dyDescent="0.2">
      <c r="A469" s="12" t="s">
        <v>986</v>
      </c>
      <c r="B469" s="9" t="s">
        <v>987</v>
      </c>
      <c r="C469" s="9" t="s">
        <v>965</v>
      </c>
      <c r="D469" s="6" t="s">
        <v>440</v>
      </c>
      <c r="E469" s="25"/>
      <c r="F469" s="25"/>
      <c r="G469" s="25"/>
      <c r="H469" s="22" t="s">
        <v>971</v>
      </c>
      <c r="I469" s="19" t="str">
        <f t="shared" si="4"/>
        <v>09653471004</v>
      </c>
      <c r="J469" s="18">
        <v>320</v>
      </c>
      <c r="K469" s="18">
        <v>320</v>
      </c>
    </row>
    <row r="470" spans="1:11" ht="25.5" x14ac:dyDescent="0.2">
      <c r="A470" s="12" t="s">
        <v>988</v>
      </c>
      <c r="B470" s="9" t="s">
        <v>989</v>
      </c>
      <c r="C470" s="9" t="s">
        <v>227</v>
      </c>
      <c r="D470" s="6" t="s">
        <v>440</v>
      </c>
      <c r="E470" s="25"/>
      <c r="F470" s="25"/>
      <c r="G470" s="25"/>
      <c r="H470" s="22" t="s">
        <v>990</v>
      </c>
      <c r="I470" s="19" t="str">
        <f t="shared" ref="I470:I475" si="5">0&amp;9653471003</f>
        <v>09653471003</v>
      </c>
      <c r="J470" s="18">
        <v>946.3</v>
      </c>
      <c r="K470" s="18">
        <v>946.3</v>
      </c>
    </row>
    <row r="471" spans="1:11" ht="25.5" x14ac:dyDescent="0.2">
      <c r="A471" s="12" t="s">
        <v>991</v>
      </c>
      <c r="B471" s="9" t="s">
        <v>989</v>
      </c>
      <c r="C471" s="9" t="s">
        <v>227</v>
      </c>
      <c r="D471" s="6" t="s">
        <v>440</v>
      </c>
      <c r="E471" s="25"/>
      <c r="F471" s="25"/>
      <c r="G471" s="25"/>
      <c r="H471" s="22" t="s">
        <v>990</v>
      </c>
      <c r="I471" s="19" t="str">
        <f t="shared" si="5"/>
        <v>09653471003</v>
      </c>
      <c r="J471" s="18">
        <v>120</v>
      </c>
      <c r="K471" s="18">
        <v>145.19999999999999</v>
      </c>
    </row>
    <row r="472" spans="1:11" ht="38.25" x14ac:dyDescent="0.2">
      <c r="A472" s="12" t="s">
        <v>992</v>
      </c>
      <c r="B472" s="9" t="s">
        <v>993</v>
      </c>
      <c r="C472" s="9" t="s">
        <v>384</v>
      </c>
      <c r="D472" s="6" t="s">
        <v>440</v>
      </c>
      <c r="E472" s="25"/>
      <c r="F472" s="25"/>
      <c r="G472" s="25"/>
      <c r="H472" s="22" t="s">
        <v>990</v>
      </c>
      <c r="I472" s="19" t="str">
        <f t="shared" si="5"/>
        <v>09653471003</v>
      </c>
      <c r="J472" s="18">
        <v>300</v>
      </c>
      <c r="K472" s="18">
        <v>300</v>
      </c>
    </row>
    <row r="473" spans="1:11" ht="38.25" x14ac:dyDescent="0.2">
      <c r="A473" s="12" t="s">
        <v>994</v>
      </c>
      <c r="B473" s="9" t="s">
        <v>993</v>
      </c>
      <c r="C473" s="9" t="s">
        <v>384</v>
      </c>
      <c r="D473" s="6" t="s">
        <v>440</v>
      </c>
      <c r="E473" s="25"/>
      <c r="F473" s="25"/>
      <c r="G473" s="25"/>
      <c r="H473" s="22" t="s">
        <v>990</v>
      </c>
      <c r="I473" s="19" t="str">
        <f t="shared" si="5"/>
        <v>09653471003</v>
      </c>
      <c r="J473" s="18">
        <v>330</v>
      </c>
      <c r="K473" s="18">
        <v>330</v>
      </c>
    </row>
    <row r="474" spans="1:11" ht="38.25" x14ac:dyDescent="0.2">
      <c r="A474" s="12" t="s">
        <v>995</v>
      </c>
      <c r="B474" s="9" t="s">
        <v>996</v>
      </c>
      <c r="C474" s="9" t="s">
        <v>997</v>
      </c>
      <c r="D474" s="6" t="s">
        <v>440</v>
      </c>
      <c r="E474" s="25"/>
      <c r="F474" s="25"/>
      <c r="G474" s="25"/>
      <c r="H474" s="22" t="s">
        <v>990</v>
      </c>
      <c r="I474" s="19" t="str">
        <f t="shared" si="5"/>
        <v>09653471003</v>
      </c>
      <c r="J474" s="18">
        <v>1200</v>
      </c>
      <c r="K474" s="18">
        <v>1200</v>
      </c>
    </row>
    <row r="475" spans="1:11" ht="25.5" x14ac:dyDescent="0.2">
      <c r="A475" s="12" t="s">
        <v>998</v>
      </c>
      <c r="B475" s="9" t="s">
        <v>999</v>
      </c>
      <c r="C475" s="9" t="s">
        <v>949</v>
      </c>
      <c r="D475" s="6" t="s">
        <v>440</v>
      </c>
      <c r="E475" s="25"/>
      <c r="F475" s="25"/>
      <c r="G475" s="25"/>
      <c r="H475" s="22" t="s">
        <v>990</v>
      </c>
      <c r="I475" s="19" t="str">
        <f t="shared" si="5"/>
        <v>09653471003</v>
      </c>
      <c r="J475" s="18">
        <v>120</v>
      </c>
      <c r="K475" s="18">
        <v>120</v>
      </c>
    </row>
    <row r="476" spans="1:11" ht="51" x14ac:dyDescent="0.2">
      <c r="A476" s="12" t="s">
        <v>1000</v>
      </c>
      <c r="B476" s="9" t="s">
        <v>1001</v>
      </c>
      <c r="C476" s="9" t="s">
        <v>93</v>
      </c>
      <c r="D476" s="6" t="s">
        <v>440</v>
      </c>
      <c r="E476" s="25"/>
      <c r="F476" s="25"/>
      <c r="G476" s="25"/>
      <c r="H476" s="22" t="s">
        <v>872</v>
      </c>
      <c r="I476" s="19" t="str">
        <f>0&amp;623610607</f>
        <v>0623610607</v>
      </c>
      <c r="J476" s="18">
        <v>387.66</v>
      </c>
      <c r="K476" s="18">
        <v>387.66</v>
      </c>
    </row>
    <row r="477" spans="1:11" ht="51" x14ac:dyDescent="0.2">
      <c r="A477" s="12" t="s">
        <v>1002</v>
      </c>
      <c r="B477" s="9" t="s">
        <v>1003</v>
      </c>
      <c r="C477" s="9" t="s">
        <v>93</v>
      </c>
      <c r="D477" s="6" t="s">
        <v>440</v>
      </c>
      <c r="E477" s="25"/>
      <c r="F477" s="25"/>
      <c r="G477" s="25"/>
      <c r="H477" s="22" t="s">
        <v>879</v>
      </c>
      <c r="I477" s="19">
        <v>11067621000</v>
      </c>
      <c r="J477" s="18">
        <v>856</v>
      </c>
      <c r="K477" s="18">
        <v>856</v>
      </c>
    </row>
    <row r="478" spans="1:11" ht="25.5" x14ac:dyDescent="0.2">
      <c r="A478" s="12" t="s">
        <v>1004</v>
      </c>
      <c r="B478" s="9" t="s">
        <v>1005</v>
      </c>
      <c r="C478" s="9" t="s">
        <v>868</v>
      </c>
      <c r="D478" s="6" t="s">
        <v>440</v>
      </c>
      <c r="E478" s="25"/>
      <c r="F478" s="25"/>
      <c r="G478" s="25"/>
      <c r="H478" s="22" t="s">
        <v>1006</v>
      </c>
      <c r="I478" s="19" t="str">
        <f>0&amp;9966131006</f>
        <v>09966131006</v>
      </c>
      <c r="J478" s="18">
        <v>510</v>
      </c>
      <c r="K478" s="18">
        <v>510</v>
      </c>
    </row>
    <row r="479" spans="1:11" ht="38.25" x14ac:dyDescent="0.2">
      <c r="A479" s="12" t="s">
        <v>1007</v>
      </c>
      <c r="B479" s="9" t="s">
        <v>1008</v>
      </c>
      <c r="C479" s="9" t="s">
        <v>868</v>
      </c>
      <c r="D479" s="6" t="s">
        <v>440</v>
      </c>
      <c r="E479" s="25"/>
      <c r="F479" s="25"/>
      <c r="G479" s="25"/>
      <c r="H479" s="22" t="s">
        <v>1009</v>
      </c>
      <c r="I479" s="19" t="str">
        <f>0&amp;1500270622</f>
        <v>01500270622</v>
      </c>
      <c r="J479" s="18">
        <v>504</v>
      </c>
      <c r="K479" s="18">
        <v>504</v>
      </c>
    </row>
    <row r="480" spans="1:11" ht="38.25" x14ac:dyDescent="0.2">
      <c r="A480" s="12" t="s">
        <v>1010</v>
      </c>
      <c r="B480" s="9" t="s">
        <v>1011</v>
      </c>
      <c r="C480" s="9" t="s">
        <v>1012</v>
      </c>
      <c r="D480" s="6" t="s">
        <v>440</v>
      </c>
      <c r="E480" s="25"/>
      <c r="F480" s="25"/>
      <c r="G480" s="25"/>
      <c r="H480" s="22" t="s">
        <v>1013</v>
      </c>
      <c r="I480" s="19" t="str">
        <f>0&amp;6284831002</f>
        <v>06284831002</v>
      </c>
      <c r="J480" s="18">
        <v>475</v>
      </c>
      <c r="K480" s="18">
        <v>475</v>
      </c>
    </row>
    <row r="481" spans="1:11" ht="25.5" x14ac:dyDescent="0.2">
      <c r="A481" s="12" t="s">
        <v>1014</v>
      </c>
      <c r="B481" s="9" t="s">
        <v>1015</v>
      </c>
      <c r="C481" s="9" t="s">
        <v>1012</v>
      </c>
      <c r="D481" s="6" t="s">
        <v>440</v>
      </c>
      <c r="E481" s="25"/>
      <c r="F481" s="25"/>
      <c r="G481" s="25"/>
      <c r="H481" s="22" t="s">
        <v>909</v>
      </c>
      <c r="I481" s="19" t="str">
        <f>0&amp;1358030599</f>
        <v>01358030599</v>
      </c>
      <c r="J481" s="18">
        <v>413.22</v>
      </c>
      <c r="K481" s="18">
        <v>413.22</v>
      </c>
    </row>
    <row r="482" spans="1:11" ht="25.5" x14ac:dyDescent="0.2">
      <c r="A482" s="12" t="s">
        <v>1016</v>
      </c>
      <c r="B482" s="9" t="s">
        <v>1017</v>
      </c>
      <c r="C482" s="9" t="s">
        <v>1012</v>
      </c>
      <c r="D482" s="6" t="s">
        <v>440</v>
      </c>
      <c r="E482" s="25"/>
      <c r="F482" s="25"/>
      <c r="G482" s="25"/>
      <c r="H482" s="22" t="s">
        <v>909</v>
      </c>
      <c r="I482" s="19" t="str">
        <f>0&amp;1358030599</f>
        <v>01358030599</v>
      </c>
      <c r="J482" s="18">
        <v>17.28</v>
      </c>
      <c r="K482" s="18">
        <v>17.28</v>
      </c>
    </row>
    <row r="483" spans="1:11" ht="25.5" x14ac:dyDescent="0.2">
      <c r="A483" s="12" t="s">
        <v>1018</v>
      </c>
      <c r="B483" s="9" t="s">
        <v>1019</v>
      </c>
      <c r="C483" s="9" t="s">
        <v>876</v>
      </c>
      <c r="D483" s="6" t="s">
        <v>440</v>
      </c>
      <c r="E483" s="25"/>
      <c r="F483" s="25"/>
      <c r="G483" s="25"/>
      <c r="H483" s="22" t="s">
        <v>1020</v>
      </c>
      <c r="I483" s="19" t="str">
        <f>0&amp;952242691002</f>
        <v>0952242691002</v>
      </c>
      <c r="J483" s="18">
        <v>3825</v>
      </c>
      <c r="K483" s="18">
        <v>3825</v>
      </c>
    </row>
    <row r="484" spans="1:11" ht="25.5" x14ac:dyDescent="0.2">
      <c r="A484" s="12" t="s">
        <v>1021</v>
      </c>
      <c r="B484" s="9" t="s">
        <v>1022</v>
      </c>
      <c r="C484" s="9" t="s">
        <v>876</v>
      </c>
      <c r="D484" s="6" t="s">
        <v>440</v>
      </c>
      <c r="E484" s="25"/>
      <c r="F484" s="25"/>
      <c r="G484" s="25"/>
      <c r="H484" s="22" t="s">
        <v>1023</v>
      </c>
      <c r="I484" s="19" t="s">
        <v>1024</v>
      </c>
      <c r="J484" s="18">
        <v>2910</v>
      </c>
      <c r="K484" s="18">
        <v>2910</v>
      </c>
    </row>
    <row r="485" spans="1:11" ht="25.5" x14ac:dyDescent="0.2">
      <c r="A485" s="12" t="s">
        <v>1025</v>
      </c>
      <c r="B485" s="9" t="s">
        <v>1026</v>
      </c>
      <c r="C485" s="9" t="s">
        <v>578</v>
      </c>
      <c r="D485" s="6" t="s">
        <v>440</v>
      </c>
      <c r="E485" s="25"/>
      <c r="F485" s="25"/>
      <c r="G485" s="25"/>
      <c r="H485" s="22" t="s">
        <v>1027</v>
      </c>
      <c r="I485" s="19" t="str">
        <f>0&amp;4808921003</f>
        <v>04808921003</v>
      </c>
      <c r="J485" s="18">
        <v>950</v>
      </c>
      <c r="K485" s="18">
        <v>950</v>
      </c>
    </row>
    <row r="486" spans="1:11" ht="25.5" x14ac:dyDescent="0.2">
      <c r="A486" s="12" t="s">
        <v>1028</v>
      </c>
      <c r="B486" s="9" t="s">
        <v>1029</v>
      </c>
      <c r="C486" s="9" t="s">
        <v>578</v>
      </c>
      <c r="D486" s="6" t="s">
        <v>440</v>
      </c>
      <c r="E486" s="25"/>
      <c r="F486" s="25"/>
      <c r="G486" s="25"/>
      <c r="H486" s="22" t="s">
        <v>1030</v>
      </c>
      <c r="I486" s="19" t="s">
        <v>1031</v>
      </c>
      <c r="J486" s="18">
        <v>1089</v>
      </c>
      <c r="K486" s="18">
        <v>1089</v>
      </c>
    </row>
    <row r="487" spans="1:11" ht="25.5" x14ac:dyDescent="0.2">
      <c r="A487" s="12" t="s">
        <v>1032</v>
      </c>
      <c r="B487" s="9" t="s">
        <v>934</v>
      </c>
      <c r="C487" s="9" t="s">
        <v>717</v>
      </c>
      <c r="D487" s="6" t="s">
        <v>440</v>
      </c>
      <c r="E487" s="25"/>
      <c r="F487" s="25"/>
      <c r="G487" s="25"/>
      <c r="H487" s="22" t="s">
        <v>934</v>
      </c>
      <c r="I487" s="19" t="s">
        <v>935</v>
      </c>
      <c r="J487" s="18">
        <v>63</v>
      </c>
      <c r="K487" s="18">
        <v>63</v>
      </c>
    </row>
    <row r="488" spans="1:11" ht="25.5" x14ac:dyDescent="0.2">
      <c r="A488" s="12" t="s">
        <v>1033</v>
      </c>
      <c r="B488" s="9" t="s">
        <v>1034</v>
      </c>
      <c r="C488" s="9" t="s">
        <v>717</v>
      </c>
      <c r="D488" s="6" t="s">
        <v>440</v>
      </c>
      <c r="E488" s="25"/>
      <c r="F488" s="25"/>
      <c r="G488" s="25"/>
      <c r="H488" s="22" t="s">
        <v>1035</v>
      </c>
      <c r="I488" s="19" t="str">
        <f>0&amp;2990260586</f>
        <v>02990260586</v>
      </c>
      <c r="J488" s="18">
        <v>107.45</v>
      </c>
      <c r="K488" s="18">
        <v>107.45</v>
      </c>
    </row>
    <row r="489" spans="1:11" ht="25.5" x14ac:dyDescent="0.2">
      <c r="A489" s="12" t="s">
        <v>1036</v>
      </c>
      <c r="B489" s="9" t="s">
        <v>1037</v>
      </c>
      <c r="C489" s="9" t="s">
        <v>865</v>
      </c>
      <c r="D489" s="6" t="s">
        <v>440</v>
      </c>
      <c r="E489" s="25"/>
      <c r="F489" s="25"/>
      <c r="G489" s="25"/>
      <c r="H489" s="22" t="s">
        <v>1038</v>
      </c>
      <c r="I489" s="19" t="str">
        <f>0&amp;1566670590</f>
        <v>01566670590</v>
      </c>
      <c r="J489" s="18">
        <v>145.25</v>
      </c>
      <c r="K489" s="18">
        <v>145.25</v>
      </c>
    </row>
    <row r="490" spans="1:11" ht="25.5" x14ac:dyDescent="0.2">
      <c r="A490" s="12" t="s">
        <v>1039</v>
      </c>
      <c r="B490" s="9" t="s">
        <v>1040</v>
      </c>
      <c r="C490" s="9" t="s">
        <v>204</v>
      </c>
      <c r="D490" s="6" t="s">
        <v>440</v>
      </c>
      <c r="E490" s="25"/>
      <c r="F490" s="25"/>
      <c r="G490" s="25"/>
      <c r="H490" s="22" t="s">
        <v>951</v>
      </c>
      <c r="I490" s="19" t="s">
        <v>953</v>
      </c>
      <c r="J490" s="18">
        <v>198</v>
      </c>
      <c r="K490" s="18">
        <v>198</v>
      </c>
    </row>
    <row r="491" spans="1:11" ht="25.5" x14ac:dyDescent="0.2">
      <c r="A491" s="12" t="s">
        <v>1041</v>
      </c>
      <c r="B491" s="9" t="s">
        <v>1042</v>
      </c>
      <c r="C491" s="9" t="s">
        <v>868</v>
      </c>
      <c r="D491" s="6" t="s">
        <v>440</v>
      </c>
      <c r="E491" s="25"/>
      <c r="F491" s="25"/>
      <c r="G491" s="25"/>
      <c r="H491" s="22" t="s">
        <v>879</v>
      </c>
      <c r="I491" s="19">
        <v>11067621000</v>
      </c>
      <c r="J491" s="18">
        <v>364</v>
      </c>
      <c r="K491" s="18">
        <v>364</v>
      </c>
    </row>
    <row r="492" spans="1:11" ht="51" x14ac:dyDescent="0.2">
      <c r="A492" s="12" t="s">
        <v>1043</v>
      </c>
      <c r="B492" s="9" t="s">
        <v>1044</v>
      </c>
      <c r="C492" s="9" t="s">
        <v>868</v>
      </c>
      <c r="D492" s="6" t="s">
        <v>440</v>
      </c>
      <c r="E492" s="25"/>
      <c r="F492" s="25"/>
      <c r="G492" s="25"/>
      <c r="H492" s="22" t="s">
        <v>879</v>
      </c>
      <c r="I492" s="19">
        <v>11067621000</v>
      </c>
      <c r="J492" s="18">
        <v>887</v>
      </c>
      <c r="K492" s="18">
        <v>887</v>
      </c>
    </row>
    <row r="493" spans="1:11" ht="38.25" x14ac:dyDescent="0.2">
      <c r="A493" s="12" t="s">
        <v>1045</v>
      </c>
      <c r="B493" s="9" t="s">
        <v>1046</v>
      </c>
      <c r="C493" s="9" t="s">
        <v>93</v>
      </c>
      <c r="D493" s="6" t="s">
        <v>440</v>
      </c>
      <c r="E493" s="25"/>
      <c r="F493" s="25"/>
      <c r="G493" s="25"/>
      <c r="H493" s="22" t="s">
        <v>879</v>
      </c>
      <c r="I493" s="19">
        <v>11067621000</v>
      </c>
      <c r="J493" s="18">
        <v>856</v>
      </c>
      <c r="K493" s="18">
        <v>856</v>
      </c>
    </row>
    <row r="494" spans="1:11" ht="51" x14ac:dyDescent="0.2">
      <c r="A494" s="12" t="s">
        <v>1047</v>
      </c>
      <c r="B494" s="9" t="s">
        <v>838</v>
      </c>
      <c r="C494" s="9" t="s">
        <v>549</v>
      </c>
      <c r="D494" s="6" t="s">
        <v>440</v>
      </c>
      <c r="E494" s="25"/>
      <c r="F494" s="25"/>
      <c r="G494" s="25"/>
      <c r="H494" s="22" t="s">
        <v>827</v>
      </c>
      <c r="I494" s="19" t="str">
        <f>0&amp;1239460585</f>
        <v>01239460585</v>
      </c>
      <c r="J494" s="18">
        <v>7925</v>
      </c>
      <c r="K494" s="18">
        <v>7925</v>
      </c>
    </row>
    <row r="495" spans="1:11" ht="25.5" x14ac:dyDescent="0.2">
      <c r="A495" s="12" t="s">
        <v>1048</v>
      </c>
      <c r="B495" s="9" t="s">
        <v>1049</v>
      </c>
      <c r="C495" s="9" t="s">
        <v>569</v>
      </c>
      <c r="D495" s="6" t="s">
        <v>440</v>
      </c>
      <c r="E495" s="25"/>
      <c r="F495" s="25"/>
      <c r="G495" s="25"/>
      <c r="H495" s="22" t="s">
        <v>827</v>
      </c>
      <c r="I495" s="19" t="str">
        <f>0&amp;1239460585</f>
        <v>01239460585</v>
      </c>
      <c r="J495" s="18">
        <v>5050</v>
      </c>
      <c r="K495" s="18">
        <v>5050</v>
      </c>
    </row>
    <row r="496" spans="1:11" ht="25.5" x14ac:dyDescent="0.2">
      <c r="A496" s="12" t="s">
        <v>848</v>
      </c>
      <c r="B496" s="9" t="s">
        <v>849</v>
      </c>
      <c r="C496" s="9" t="s">
        <v>599</v>
      </c>
      <c r="D496" s="6" t="s">
        <v>440</v>
      </c>
      <c r="E496" s="25"/>
      <c r="F496" s="25"/>
      <c r="G496" s="25"/>
      <c r="H496" s="22" t="s">
        <v>827</v>
      </c>
      <c r="I496" s="19" t="str">
        <f>0&amp;1239460585</f>
        <v>01239460585</v>
      </c>
      <c r="J496" s="18">
        <v>4150</v>
      </c>
      <c r="K496" s="18">
        <v>4150</v>
      </c>
    </row>
    <row r="497" spans="1:11" ht="38.25" x14ac:dyDescent="0.2">
      <c r="A497" s="13" t="s">
        <v>1050</v>
      </c>
      <c r="B497" s="14" t="s">
        <v>1051</v>
      </c>
      <c r="C497" s="14" t="s">
        <v>876</v>
      </c>
      <c r="D497" s="6" t="s">
        <v>440</v>
      </c>
      <c r="E497" s="25"/>
      <c r="F497" s="25"/>
      <c r="G497" s="25"/>
      <c r="H497" s="9" t="s">
        <v>409</v>
      </c>
      <c r="I497" s="19" t="str">
        <f>0&amp;6012171002</f>
        <v>06012171002</v>
      </c>
      <c r="J497" s="33">
        <v>18517.91</v>
      </c>
      <c r="K497" s="33">
        <v>18517.91</v>
      </c>
    </row>
    <row r="498" spans="1:11" ht="38.25" x14ac:dyDescent="0.2">
      <c r="A498" s="13" t="s">
        <v>1052</v>
      </c>
      <c r="B498" s="14" t="s">
        <v>1053</v>
      </c>
      <c r="C498" s="14" t="s">
        <v>876</v>
      </c>
      <c r="D498" s="6" t="s">
        <v>440</v>
      </c>
      <c r="E498" s="25"/>
      <c r="F498" s="25"/>
      <c r="G498" s="25"/>
      <c r="H498" s="9" t="s">
        <v>409</v>
      </c>
      <c r="I498" s="19" t="str">
        <f>0&amp;6012171002</f>
        <v>06012171002</v>
      </c>
      <c r="J498" s="33">
        <v>12716.53</v>
      </c>
      <c r="K498" s="33">
        <v>12716.53</v>
      </c>
    </row>
    <row r="499" spans="1:11" ht="25.5" x14ac:dyDescent="0.2">
      <c r="A499" s="13" t="s">
        <v>1054</v>
      </c>
      <c r="B499" s="14" t="s">
        <v>1055</v>
      </c>
      <c r="C499" s="14" t="s">
        <v>1056</v>
      </c>
      <c r="D499" s="6" t="s">
        <v>440</v>
      </c>
      <c r="E499" s="25"/>
      <c r="F499" s="25"/>
      <c r="G499" s="25"/>
      <c r="H499" s="9" t="s">
        <v>318</v>
      </c>
      <c r="I499" s="19" t="str">
        <f>0&amp;1426370670</f>
        <v>01426370670</v>
      </c>
      <c r="J499" s="33">
        <v>5323.51</v>
      </c>
      <c r="K499" s="33">
        <v>5323.51</v>
      </c>
    </row>
    <row r="500" spans="1:11" ht="25.5" x14ac:dyDescent="0.2">
      <c r="A500" s="13" t="s">
        <v>1057</v>
      </c>
      <c r="B500" s="14" t="s">
        <v>1058</v>
      </c>
      <c r="C500" s="14" t="s">
        <v>1056</v>
      </c>
      <c r="D500" s="6" t="s">
        <v>440</v>
      </c>
      <c r="E500" s="25"/>
      <c r="F500" s="25"/>
      <c r="G500" s="25"/>
      <c r="H500" s="22" t="s">
        <v>46</v>
      </c>
      <c r="I500" s="19" t="str">
        <f>0&amp;2379150655</f>
        <v>02379150655</v>
      </c>
      <c r="J500" s="33">
        <v>2113</v>
      </c>
      <c r="K500" s="33">
        <v>2113</v>
      </c>
    </row>
    <row r="501" spans="1:11" ht="25.5" x14ac:dyDescent="0.2">
      <c r="A501" s="13" t="s">
        <v>1059</v>
      </c>
      <c r="B501" s="14" t="s">
        <v>1060</v>
      </c>
      <c r="C501" s="14" t="s">
        <v>1056</v>
      </c>
      <c r="D501" s="6" t="s">
        <v>440</v>
      </c>
      <c r="E501" s="25"/>
      <c r="F501" s="25"/>
      <c r="G501" s="25"/>
      <c r="H501" s="22" t="s">
        <v>307</v>
      </c>
      <c r="I501" s="19" t="str">
        <f>0&amp;2683390401</f>
        <v>02683390401</v>
      </c>
      <c r="J501" s="33">
        <v>1496.64</v>
      </c>
      <c r="K501" s="33">
        <v>1496.64</v>
      </c>
    </row>
    <row r="502" spans="1:11" ht="25.5" x14ac:dyDescent="0.2">
      <c r="A502" s="13" t="s">
        <v>1061</v>
      </c>
      <c r="B502" s="14" t="s">
        <v>1060</v>
      </c>
      <c r="C502" s="14" t="s">
        <v>1056</v>
      </c>
      <c r="D502" s="6" t="s">
        <v>440</v>
      </c>
      <c r="E502" s="25"/>
      <c r="F502" s="25"/>
      <c r="G502" s="25"/>
      <c r="H502" s="9" t="s">
        <v>322</v>
      </c>
      <c r="I502" s="34" t="str">
        <f>0&amp;9852511006</f>
        <v>09852511006</v>
      </c>
      <c r="J502" s="33">
        <v>241.69</v>
      </c>
      <c r="K502" s="33">
        <v>241.69</v>
      </c>
    </row>
    <row r="503" spans="1:11" ht="25.5" x14ac:dyDescent="0.2">
      <c r="A503" s="13" t="s">
        <v>1062</v>
      </c>
      <c r="B503" s="14" t="s">
        <v>1060</v>
      </c>
      <c r="C503" s="14" t="s">
        <v>1056</v>
      </c>
      <c r="D503" s="6" t="s">
        <v>440</v>
      </c>
      <c r="E503" s="25"/>
      <c r="F503" s="25"/>
      <c r="G503" s="25"/>
      <c r="H503" s="9" t="s">
        <v>1063</v>
      </c>
      <c r="I503" s="34" t="str">
        <f>0&amp;4873501003</f>
        <v>04873501003</v>
      </c>
      <c r="J503" s="33">
        <v>492</v>
      </c>
      <c r="K503" s="33">
        <v>492</v>
      </c>
    </row>
    <row r="504" spans="1:11" ht="25.5" x14ac:dyDescent="0.2">
      <c r="A504" s="13" t="s">
        <v>1064</v>
      </c>
      <c r="B504" s="14" t="s">
        <v>1060</v>
      </c>
      <c r="C504" s="14" t="s">
        <v>1056</v>
      </c>
      <c r="D504" s="6" t="s">
        <v>440</v>
      </c>
      <c r="E504" s="25"/>
      <c r="F504" s="25"/>
      <c r="G504" s="25"/>
      <c r="H504" s="9" t="s">
        <v>322</v>
      </c>
      <c r="I504" s="34" t="str">
        <f>0&amp;9852511006</f>
        <v>09852511006</v>
      </c>
      <c r="J504" s="35">
        <v>5062.29</v>
      </c>
      <c r="K504" s="35">
        <v>5062.29</v>
      </c>
    </row>
    <row r="505" spans="1:11" ht="25.5" x14ac:dyDescent="0.2">
      <c r="A505" s="13" t="s">
        <v>1065</v>
      </c>
      <c r="B505" s="14" t="s">
        <v>1066</v>
      </c>
      <c r="C505" s="14" t="s">
        <v>1056</v>
      </c>
      <c r="D505" s="6" t="s">
        <v>440</v>
      </c>
      <c r="E505" s="25"/>
      <c r="F505" s="25"/>
      <c r="G505" s="25"/>
      <c r="H505" s="9" t="s">
        <v>1067</v>
      </c>
      <c r="I505" s="34" t="str">
        <f>0&amp;1530811007</f>
        <v>01530811007</v>
      </c>
      <c r="J505" s="33">
        <v>3552.9</v>
      </c>
      <c r="K505" s="33">
        <v>3552.9</v>
      </c>
    </row>
    <row r="506" spans="1:11" ht="25.5" x14ac:dyDescent="0.2">
      <c r="A506" s="13" t="s">
        <v>1068</v>
      </c>
      <c r="B506" s="14" t="s">
        <v>1069</v>
      </c>
      <c r="C506" s="14" t="s">
        <v>1070</v>
      </c>
      <c r="D506" s="6" t="s">
        <v>440</v>
      </c>
      <c r="E506" s="25"/>
      <c r="F506" s="25"/>
      <c r="G506" s="25"/>
      <c r="H506" s="9" t="s">
        <v>1071</v>
      </c>
      <c r="I506" s="34" t="str">
        <f>0&amp;0&amp;1238602031</f>
        <v>001238602031</v>
      </c>
      <c r="J506" s="33">
        <v>3841.5</v>
      </c>
      <c r="K506" s="33">
        <v>3841.5</v>
      </c>
    </row>
    <row r="507" spans="1:11" ht="25.5" x14ac:dyDescent="0.2">
      <c r="A507" s="13" t="s">
        <v>1072</v>
      </c>
      <c r="B507" s="14" t="s">
        <v>1073</v>
      </c>
      <c r="C507" s="14" t="s">
        <v>108</v>
      </c>
      <c r="D507" s="6" t="s">
        <v>440</v>
      </c>
      <c r="E507" s="25"/>
      <c r="F507" s="25"/>
      <c r="G507" s="25"/>
      <c r="H507" s="9" t="s">
        <v>1074</v>
      </c>
      <c r="I507" s="36" t="str">
        <f>0&amp;7162550581</f>
        <v>07162550581</v>
      </c>
      <c r="J507" s="33">
        <v>1000</v>
      </c>
      <c r="K507" s="33">
        <v>1000</v>
      </c>
    </row>
    <row r="508" spans="1:11" ht="25.5" x14ac:dyDescent="0.2">
      <c r="A508" s="44" t="s">
        <v>1075</v>
      </c>
      <c r="B508" s="45" t="s">
        <v>1076</v>
      </c>
      <c r="C508" s="46">
        <v>41611</v>
      </c>
      <c r="D508" s="6" t="s">
        <v>440</v>
      </c>
      <c r="E508" s="25"/>
      <c r="F508" s="25"/>
      <c r="G508" s="25"/>
      <c r="H508" s="45" t="s">
        <v>1077</v>
      </c>
      <c r="I508" s="29">
        <v>11111111111</v>
      </c>
      <c r="J508" s="47">
        <v>409.83</v>
      </c>
      <c r="K508" s="47">
        <v>0</v>
      </c>
    </row>
    <row r="509" spans="1:11" ht="25.5" x14ac:dyDescent="0.2">
      <c r="A509" s="44" t="s">
        <v>1078</v>
      </c>
      <c r="B509" s="45" t="s">
        <v>1079</v>
      </c>
      <c r="C509" s="46">
        <v>41295</v>
      </c>
      <c r="D509" s="6" t="s">
        <v>440</v>
      </c>
      <c r="E509" s="25"/>
      <c r="F509" s="25"/>
      <c r="G509" s="25"/>
      <c r="H509" s="45" t="s">
        <v>1074</v>
      </c>
      <c r="I509" s="37" t="str">
        <f>0&amp;7162550581</f>
        <v>07162550581</v>
      </c>
      <c r="J509" s="47">
        <v>1000</v>
      </c>
      <c r="K509" s="47">
        <v>1000</v>
      </c>
    </row>
    <row r="510" spans="1:11" ht="25.5" x14ac:dyDescent="0.2">
      <c r="A510" s="44" t="s">
        <v>1080</v>
      </c>
      <c r="B510" s="45" t="s">
        <v>1081</v>
      </c>
      <c r="C510" s="46">
        <v>41345</v>
      </c>
      <c r="D510" s="6" t="s">
        <v>440</v>
      </c>
      <c r="E510" s="25"/>
      <c r="F510" s="25"/>
      <c r="G510" s="25"/>
      <c r="H510" s="45" t="s">
        <v>1082</v>
      </c>
      <c r="I510" s="29" t="str">
        <f>0&amp;5351490965</f>
        <v>05351490965</v>
      </c>
      <c r="J510" s="47">
        <v>5500</v>
      </c>
      <c r="K510" s="47">
        <v>5500</v>
      </c>
    </row>
    <row r="511" spans="1:11" ht="25.5" x14ac:dyDescent="0.2">
      <c r="A511" s="44" t="s">
        <v>1083</v>
      </c>
      <c r="B511" s="45" t="s">
        <v>1084</v>
      </c>
      <c r="C511" s="46">
        <v>41295</v>
      </c>
      <c r="D511" s="6" t="s">
        <v>440</v>
      </c>
      <c r="E511" s="25"/>
      <c r="F511" s="25"/>
      <c r="G511" s="25"/>
      <c r="H511" s="45" t="s">
        <v>1085</v>
      </c>
      <c r="I511" s="29">
        <v>5258491009</v>
      </c>
      <c r="J511" s="47">
        <v>10000</v>
      </c>
      <c r="K511" s="47">
        <v>10000</v>
      </c>
    </row>
    <row r="512" spans="1:11" ht="25.5" x14ac:dyDescent="0.2">
      <c r="A512" s="44" t="s">
        <v>1086</v>
      </c>
      <c r="B512" s="45" t="s">
        <v>1087</v>
      </c>
      <c r="C512" s="46">
        <v>41607</v>
      </c>
      <c r="D512" s="6" t="s">
        <v>440</v>
      </c>
      <c r="E512" s="25"/>
      <c r="F512" s="25"/>
      <c r="G512" s="25"/>
      <c r="H512" s="45" t="s">
        <v>1088</v>
      </c>
      <c r="I512" s="37" t="s">
        <v>1089</v>
      </c>
      <c r="J512" s="47">
        <v>14500</v>
      </c>
      <c r="K512" s="47">
        <v>0</v>
      </c>
    </row>
    <row r="513" spans="1:11" ht="25.5" x14ac:dyDescent="0.2">
      <c r="A513" s="1" t="s">
        <v>1072</v>
      </c>
      <c r="B513" s="45" t="s">
        <v>1090</v>
      </c>
      <c r="C513" s="46">
        <v>41577</v>
      </c>
      <c r="D513" s="6" t="s">
        <v>440</v>
      </c>
      <c r="E513" s="25"/>
      <c r="F513" s="25"/>
      <c r="G513" s="25"/>
      <c r="H513" s="45" t="s">
        <v>1091</v>
      </c>
      <c r="I513" s="29">
        <v>8466901009</v>
      </c>
      <c r="J513" s="47">
        <v>1856.8</v>
      </c>
      <c r="K513" s="47">
        <v>0</v>
      </c>
    </row>
    <row r="514" spans="1:11" ht="25.5" x14ac:dyDescent="0.2">
      <c r="A514" s="44" t="s">
        <v>1092</v>
      </c>
      <c r="B514" s="45" t="s">
        <v>1079</v>
      </c>
      <c r="C514" s="46">
        <v>41632</v>
      </c>
      <c r="D514" s="6" t="s">
        <v>440</v>
      </c>
      <c r="E514" s="25"/>
      <c r="F514" s="25"/>
      <c r="G514" s="25"/>
      <c r="H514" s="45" t="s">
        <v>1074</v>
      </c>
      <c r="I514" s="37" t="str">
        <f>0&amp;7162550581</f>
        <v>07162550581</v>
      </c>
      <c r="J514" s="47">
        <v>1500</v>
      </c>
      <c r="K514" s="47">
        <v>0</v>
      </c>
    </row>
    <row r="515" spans="1:11" ht="25.5" x14ac:dyDescent="0.2">
      <c r="A515" s="1" t="s">
        <v>1093</v>
      </c>
      <c r="B515" s="45" t="s">
        <v>1079</v>
      </c>
      <c r="C515" s="46">
        <v>41242</v>
      </c>
      <c r="D515" s="6" t="s">
        <v>440</v>
      </c>
      <c r="E515" s="25"/>
      <c r="F515" s="25"/>
      <c r="G515" s="25"/>
      <c r="H515" s="45" t="s">
        <v>1074</v>
      </c>
      <c r="I515" s="37" t="str">
        <f>0&amp;7162550581</f>
        <v>07162550581</v>
      </c>
      <c r="J515" s="47">
        <v>1000</v>
      </c>
      <c r="K515" s="47">
        <v>1000</v>
      </c>
    </row>
    <row r="516" spans="1:11" ht="25.5" x14ac:dyDescent="0.2">
      <c r="A516" s="44" t="s">
        <v>1094</v>
      </c>
      <c r="B516" s="45" t="s">
        <v>1084</v>
      </c>
      <c r="C516" s="46">
        <v>41242</v>
      </c>
      <c r="D516" s="6" t="s">
        <v>440</v>
      </c>
      <c r="E516" s="25"/>
      <c r="F516" s="25"/>
      <c r="G516" s="25"/>
      <c r="H516" s="45" t="s">
        <v>1085</v>
      </c>
      <c r="I516" s="29" t="str">
        <f>0&amp;5258491009</f>
        <v>05258491009</v>
      </c>
      <c r="J516" s="47">
        <v>10905</v>
      </c>
      <c r="K516" s="47">
        <v>10905</v>
      </c>
    </row>
    <row r="517" spans="1:11" ht="25.5" x14ac:dyDescent="0.2">
      <c r="A517" s="44" t="s">
        <v>1095</v>
      </c>
      <c r="B517" s="45" t="s">
        <v>1079</v>
      </c>
      <c r="C517" s="46">
        <v>41345</v>
      </c>
      <c r="D517" s="6" t="s">
        <v>440</v>
      </c>
      <c r="E517" s="25"/>
      <c r="F517" s="25"/>
      <c r="G517" s="25"/>
      <c r="H517" s="45" t="s">
        <v>1074</v>
      </c>
      <c r="I517" s="37" t="str">
        <f>0&amp;7162550581</f>
        <v>07162550581</v>
      </c>
      <c r="J517" s="47">
        <v>2000</v>
      </c>
      <c r="K517" s="47">
        <v>2000</v>
      </c>
    </row>
    <row r="518" spans="1:11" ht="25.5" x14ac:dyDescent="0.2">
      <c r="A518" s="44" t="s">
        <v>1096</v>
      </c>
      <c r="B518" s="45" t="s">
        <v>1081</v>
      </c>
      <c r="C518" s="46">
        <v>41577</v>
      </c>
      <c r="D518" s="6" t="s">
        <v>440</v>
      </c>
      <c r="E518" s="25"/>
      <c r="F518" s="25"/>
      <c r="G518" s="25"/>
      <c r="H518" s="45" t="s">
        <v>1082</v>
      </c>
      <c r="I518" s="29" t="str">
        <f>0&amp;5351490965</f>
        <v>05351490965</v>
      </c>
      <c r="J518" s="47">
        <v>35760</v>
      </c>
      <c r="K518" s="47">
        <v>0</v>
      </c>
    </row>
    <row r="519" spans="1:11" ht="25.5" x14ac:dyDescent="0.2">
      <c r="A519" s="1" t="s">
        <v>1097</v>
      </c>
      <c r="B519" s="45" t="s">
        <v>1079</v>
      </c>
      <c r="C519" s="46">
        <v>41577</v>
      </c>
      <c r="D519" s="6" t="s">
        <v>440</v>
      </c>
      <c r="E519" s="25"/>
      <c r="F519" s="25"/>
      <c r="G519" s="25"/>
      <c r="H519" s="45" t="s">
        <v>1074</v>
      </c>
      <c r="I519" s="37" t="str">
        <f>0&amp;7162550581</f>
        <v>07162550581</v>
      </c>
      <c r="J519" s="47">
        <v>5200</v>
      </c>
      <c r="K519" s="47">
        <v>0</v>
      </c>
    </row>
    <row r="520" spans="1:11" ht="25.5" x14ac:dyDescent="0.2">
      <c r="A520" s="44" t="s">
        <v>1098</v>
      </c>
      <c r="B520" s="45" t="s">
        <v>1081</v>
      </c>
      <c r="C520" s="46">
        <v>41242</v>
      </c>
      <c r="D520" s="6" t="s">
        <v>440</v>
      </c>
      <c r="E520" s="25"/>
      <c r="F520" s="25"/>
      <c r="G520" s="25"/>
      <c r="H520" s="45" t="s">
        <v>1082</v>
      </c>
      <c r="I520" s="29" t="str">
        <f>0&amp;5351490965</f>
        <v>05351490965</v>
      </c>
      <c r="J520" s="47">
        <v>4092</v>
      </c>
      <c r="K520" s="47">
        <v>4092</v>
      </c>
    </row>
    <row r="521" spans="1:11" ht="25.5" x14ac:dyDescent="0.2">
      <c r="A521" s="44" t="s">
        <v>1099</v>
      </c>
      <c r="B521" s="45" t="s">
        <v>1081</v>
      </c>
      <c r="C521" s="46">
        <v>41607</v>
      </c>
      <c r="D521" s="6" t="s">
        <v>440</v>
      </c>
      <c r="E521" s="25"/>
      <c r="F521" s="25"/>
      <c r="G521" s="25"/>
      <c r="H521" s="45" t="s">
        <v>1082</v>
      </c>
      <c r="I521" s="29" t="str">
        <f>0&amp;5351490965</f>
        <v>05351490965</v>
      </c>
      <c r="J521" s="47">
        <v>7152</v>
      </c>
      <c r="K521" s="47">
        <v>0</v>
      </c>
    </row>
    <row r="522" spans="1:11" ht="25.5" x14ac:dyDescent="0.2">
      <c r="A522" s="44" t="s">
        <v>1100</v>
      </c>
      <c r="B522" s="45" t="s">
        <v>1079</v>
      </c>
      <c r="C522" s="46">
        <v>41607</v>
      </c>
      <c r="D522" s="6" t="s">
        <v>440</v>
      </c>
      <c r="E522" s="25"/>
      <c r="F522" s="25"/>
      <c r="G522" s="25"/>
      <c r="H522" s="45" t="s">
        <v>1074</v>
      </c>
      <c r="I522" s="37" t="str">
        <f>0&amp;7162550581</f>
        <v>07162550581</v>
      </c>
      <c r="J522" s="47">
        <v>595.08000000000004</v>
      </c>
      <c r="K522" s="47">
        <v>0</v>
      </c>
    </row>
    <row r="523" spans="1:11" ht="25.5" x14ac:dyDescent="0.2">
      <c r="A523" s="44" t="s">
        <v>1101</v>
      </c>
      <c r="B523" s="45" t="s">
        <v>1090</v>
      </c>
      <c r="C523" s="46">
        <v>41607</v>
      </c>
      <c r="D523" s="6" t="s">
        <v>440</v>
      </c>
      <c r="E523" s="25"/>
      <c r="F523" s="25"/>
      <c r="G523" s="25"/>
      <c r="H523" s="45" t="s">
        <v>1091</v>
      </c>
      <c r="I523" s="29" t="str">
        <f>0&amp;8466901009</f>
        <v>08466901009</v>
      </c>
      <c r="J523" s="47">
        <v>1639.34</v>
      </c>
      <c r="K523" s="47">
        <v>0</v>
      </c>
    </row>
    <row r="524" spans="1:11" ht="25.5" x14ac:dyDescent="0.2">
      <c r="A524" s="44" t="s">
        <v>1102</v>
      </c>
      <c r="B524" s="45" t="s">
        <v>1081</v>
      </c>
      <c r="C524" s="46">
        <v>41633</v>
      </c>
      <c r="D524" s="6" t="s">
        <v>440</v>
      </c>
      <c r="E524" s="25"/>
      <c r="F524" s="25"/>
      <c r="G524" s="25"/>
      <c r="H524" s="45" t="s">
        <v>1082</v>
      </c>
      <c r="I524" s="29" t="str">
        <f>0&amp;5351490965</f>
        <v>05351490965</v>
      </c>
      <c r="J524" s="47">
        <v>9000</v>
      </c>
      <c r="K524" s="47">
        <v>0</v>
      </c>
    </row>
    <row r="525" spans="1:11" ht="25.5" x14ac:dyDescent="0.2">
      <c r="A525" s="44" t="s">
        <v>1103</v>
      </c>
      <c r="B525" s="45" t="s">
        <v>1084</v>
      </c>
      <c r="C525" s="46">
        <v>41346</v>
      </c>
      <c r="D525" s="6" t="s">
        <v>440</v>
      </c>
      <c r="E525" s="25"/>
      <c r="F525" s="25"/>
      <c r="G525" s="25"/>
      <c r="H525" s="45" t="s">
        <v>1085</v>
      </c>
      <c r="I525" s="29" t="str">
        <f>0&amp;5258491009</f>
        <v>05258491009</v>
      </c>
      <c r="J525" s="47">
        <v>14000</v>
      </c>
      <c r="K525" s="47">
        <v>14000</v>
      </c>
    </row>
    <row r="526" spans="1:11" ht="25.5" x14ac:dyDescent="0.2">
      <c r="A526" s="44" t="s">
        <v>1104</v>
      </c>
      <c r="B526" s="45" t="s">
        <v>1081</v>
      </c>
      <c r="C526" s="46">
        <v>41295</v>
      </c>
      <c r="D526" s="6" t="s">
        <v>440</v>
      </c>
      <c r="E526" s="25"/>
      <c r="F526" s="25"/>
      <c r="G526" s="25"/>
      <c r="H526" s="45" t="s">
        <v>1082</v>
      </c>
      <c r="I526" s="29" t="str">
        <f>0&amp;5351490965</f>
        <v>05351490965</v>
      </c>
      <c r="J526" s="47">
        <v>2500</v>
      </c>
      <c r="K526" s="47">
        <v>2500</v>
      </c>
    </row>
  </sheetData>
  <mergeCells count="228">
    <mergeCell ref="A403:A405"/>
    <mergeCell ref="B403:B405"/>
    <mergeCell ref="C403:C405"/>
    <mergeCell ref="D403:D405"/>
    <mergeCell ref="E403:E405"/>
    <mergeCell ref="F403:F405"/>
    <mergeCell ref="A378:A380"/>
    <mergeCell ref="B378:B380"/>
    <mergeCell ref="C378:C380"/>
    <mergeCell ref="D378:D380"/>
    <mergeCell ref="E378:E380"/>
    <mergeCell ref="F378:F380"/>
    <mergeCell ref="A381:A382"/>
    <mergeCell ref="B381:B382"/>
    <mergeCell ref="C381:C382"/>
    <mergeCell ref="D381:D382"/>
    <mergeCell ref="E381:E382"/>
    <mergeCell ref="F381:F382"/>
    <mergeCell ref="A373:A375"/>
    <mergeCell ref="B373:B375"/>
    <mergeCell ref="C373:C375"/>
    <mergeCell ref="D373:D375"/>
    <mergeCell ref="E373:E375"/>
    <mergeCell ref="F373:F375"/>
    <mergeCell ref="A376:A377"/>
    <mergeCell ref="B376:B377"/>
    <mergeCell ref="C376:C377"/>
    <mergeCell ref="D376:D377"/>
    <mergeCell ref="E376:E377"/>
    <mergeCell ref="F376:F377"/>
    <mergeCell ref="A369:A370"/>
    <mergeCell ref="B369:B370"/>
    <mergeCell ref="C369:C370"/>
    <mergeCell ref="D369:D370"/>
    <mergeCell ref="E369:E370"/>
    <mergeCell ref="F369:F370"/>
    <mergeCell ref="A371:A372"/>
    <mergeCell ref="B371:B372"/>
    <mergeCell ref="C371:C372"/>
    <mergeCell ref="D371:D372"/>
    <mergeCell ref="E371:E372"/>
    <mergeCell ref="F371:F372"/>
    <mergeCell ref="A345:A356"/>
    <mergeCell ref="B345:B356"/>
    <mergeCell ref="C345:C356"/>
    <mergeCell ref="D345:D356"/>
    <mergeCell ref="E345:E356"/>
    <mergeCell ref="F345:F356"/>
    <mergeCell ref="A357:A368"/>
    <mergeCell ref="B357:B368"/>
    <mergeCell ref="C357:C368"/>
    <mergeCell ref="D357:D368"/>
    <mergeCell ref="E357:E368"/>
    <mergeCell ref="F357:F368"/>
    <mergeCell ref="A321:A332"/>
    <mergeCell ref="B321:B332"/>
    <mergeCell ref="C321:C332"/>
    <mergeCell ref="D321:D332"/>
    <mergeCell ref="E321:E332"/>
    <mergeCell ref="F321:F332"/>
    <mergeCell ref="A333:A344"/>
    <mergeCell ref="B333:B344"/>
    <mergeCell ref="C333:C344"/>
    <mergeCell ref="D333:D344"/>
    <mergeCell ref="E333:E344"/>
    <mergeCell ref="F333:F344"/>
    <mergeCell ref="A313:A314"/>
    <mergeCell ref="B313:B314"/>
    <mergeCell ref="C313:C314"/>
    <mergeCell ref="D313:D314"/>
    <mergeCell ref="E313:E314"/>
    <mergeCell ref="F313:F314"/>
    <mergeCell ref="A315:A320"/>
    <mergeCell ref="B315:B320"/>
    <mergeCell ref="C315:C320"/>
    <mergeCell ref="D315:D320"/>
    <mergeCell ref="E315:E320"/>
    <mergeCell ref="F315:F320"/>
    <mergeCell ref="A309:A310"/>
    <mergeCell ref="B309:B310"/>
    <mergeCell ref="C309:C310"/>
    <mergeCell ref="D309:D310"/>
    <mergeCell ref="E309:E310"/>
    <mergeCell ref="F309:F310"/>
    <mergeCell ref="A311:A312"/>
    <mergeCell ref="B311:B312"/>
    <mergeCell ref="C311:C312"/>
    <mergeCell ref="D311:D312"/>
    <mergeCell ref="E311:E312"/>
    <mergeCell ref="F311:F312"/>
    <mergeCell ref="A169:A172"/>
    <mergeCell ref="B169:B172"/>
    <mergeCell ref="C169:C172"/>
    <mergeCell ref="D169:D172"/>
    <mergeCell ref="E169:E172"/>
    <mergeCell ref="F169:F172"/>
    <mergeCell ref="A173:A174"/>
    <mergeCell ref="B173:B174"/>
    <mergeCell ref="C173:C174"/>
    <mergeCell ref="D173:D174"/>
    <mergeCell ref="E173:E174"/>
    <mergeCell ref="F173:F174"/>
    <mergeCell ref="A163:A165"/>
    <mergeCell ref="B163:B165"/>
    <mergeCell ref="C163:C165"/>
    <mergeCell ref="D163:D165"/>
    <mergeCell ref="E163:E165"/>
    <mergeCell ref="F163:F165"/>
    <mergeCell ref="A166:A168"/>
    <mergeCell ref="B166:B168"/>
    <mergeCell ref="C166:C168"/>
    <mergeCell ref="D166:D168"/>
    <mergeCell ref="E166:E168"/>
    <mergeCell ref="F166:F168"/>
    <mergeCell ref="A157:A158"/>
    <mergeCell ref="B157:B158"/>
    <mergeCell ref="C157:C158"/>
    <mergeCell ref="D157:D158"/>
    <mergeCell ref="E157:E158"/>
    <mergeCell ref="F157:F158"/>
    <mergeCell ref="A159:A161"/>
    <mergeCell ref="B159:B161"/>
    <mergeCell ref="C159:C161"/>
    <mergeCell ref="D159:D161"/>
    <mergeCell ref="E159:E161"/>
    <mergeCell ref="F159:F161"/>
    <mergeCell ref="A151:A153"/>
    <mergeCell ref="B151:B153"/>
    <mergeCell ref="C151:C153"/>
    <mergeCell ref="D151:D153"/>
    <mergeCell ref="E151:E153"/>
    <mergeCell ref="F151:F153"/>
    <mergeCell ref="A154:A156"/>
    <mergeCell ref="B154:B156"/>
    <mergeCell ref="C154:C156"/>
    <mergeCell ref="D154:D156"/>
    <mergeCell ref="E154:E156"/>
    <mergeCell ref="F154:F156"/>
    <mergeCell ref="A142:A144"/>
    <mergeCell ref="B142:B144"/>
    <mergeCell ref="C142:C144"/>
    <mergeCell ref="D142:D144"/>
    <mergeCell ref="E142:E144"/>
    <mergeCell ref="F142:F144"/>
    <mergeCell ref="A146:A147"/>
    <mergeCell ref="B146:B147"/>
    <mergeCell ref="C146:C147"/>
    <mergeCell ref="D146:D147"/>
    <mergeCell ref="E146:E147"/>
    <mergeCell ref="F146:F147"/>
    <mergeCell ref="A136:A137"/>
    <mergeCell ref="B136:B137"/>
    <mergeCell ref="C136:C137"/>
    <mergeCell ref="D136:D137"/>
    <mergeCell ref="E136:E137"/>
    <mergeCell ref="F136:F137"/>
    <mergeCell ref="A140:A141"/>
    <mergeCell ref="B140:B141"/>
    <mergeCell ref="C140:C141"/>
    <mergeCell ref="D140:D141"/>
    <mergeCell ref="E140:E141"/>
    <mergeCell ref="F140:F141"/>
    <mergeCell ref="A131:A133"/>
    <mergeCell ref="B131:B133"/>
    <mergeCell ref="C131:C133"/>
    <mergeCell ref="D131:D133"/>
    <mergeCell ref="E131:E133"/>
    <mergeCell ref="F131:F133"/>
    <mergeCell ref="A134:A135"/>
    <mergeCell ref="B134:B135"/>
    <mergeCell ref="C134:C135"/>
    <mergeCell ref="D134:D135"/>
    <mergeCell ref="E134:E135"/>
    <mergeCell ref="F134:F135"/>
    <mergeCell ref="A123:A126"/>
    <mergeCell ref="B123:B126"/>
    <mergeCell ref="C123:C126"/>
    <mergeCell ref="D123:D126"/>
    <mergeCell ref="E123:E126"/>
    <mergeCell ref="F123:F126"/>
    <mergeCell ref="A127:A130"/>
    <mergeCell ref="B127:B130"/>
    <mergeCell ref="C127:C130"/>
    <mergeCell ref="D127:D130"/>
    <mergeCell ref="E127:E130"/>
    <mergeCell ref="F127:F130"/>
    <mergeCell ref="A114:A115"/>
    <mergeCell ref="B114:B115"/>
    <mergeCell ref="C114:C115"/>
    <mergeCell ref="D114:D115"/>
    <mergeCell ref="E114:E115"/>
    <mergeCell ref="F114:F115"/>
    <mergeCell ref="A117:A122"/>
    <mergeCell ref="B117:B122"/>
    <mergeCell ref="C117:C122"/>
    <mergeCell ref="D117:D122"/>
    <mergeCell ref="E117:E122"/>
    <mergeCell ref="F117:F122"/>
    <mergeCell ref="H109:H111"/>
    <mergeCell ref="A112:A113"/>
    <mergeCell ref="B112:B113"/>
    <mergeCell ref="C112:C113"/>
    <mergeCell ref="D112:D113"/>
    <mergeCell ref="E112:E113"/>
    <mergeCell ref="F112:F113"/>
    <mergeCell ref="A108:A111"/>
    <mergeCell ref="B108:B111"/>
    <mergeCell ref="C108:C111"/>
    <mergeCell ref="D108:D111"/>
    <mergeCell ref="E108:E111"/>
    <mergeCell ref="F108:F111"/>
    <mergeCell ref="A101:A107"/>
    <mergeCell ref="B101:B107"/>
    <mergeCell ref="C101:C107"/>
    <mergeCell ref="D101:D107"/>
    <mergeCell ref="E101:E107"/>
    <mergeCell ref="F101:F107"/>
    <mergeCell ref="A1:K1"/>
    <mergeCell ref="A2:K2"/>
    <mergeCell ref="A3:K3"/>
    <mergeCell ref="A4:K4"/>
    <mergeCell ref="H102:H107"/>
    <mergeCell ref="A96:A97"/>
    <mergeCell ref="B96:B97"/>
    <mergeCell ref="C96:C97"/>
    <mergeCell ref="D96:D97"/>
    <mergeCell ref="E96:E97"/>
    <mergeCell ref="F96:F97"/>
  </mergeCells>
  <hyperlinks>
    <hyperlink ref="A83" r:id="rId1" display="https://smartcig.avcp.it/SmartCig/preparaDettaglioComunicazioneOS.action?codDettaglioCarnet=13674861"/>
    <hyperlink ref="A50" r:id="rId2" display="https://smartcig.avcp.it/SmartCig/preparaDettaglioComunicazioneOS.action?codDettaglioCarnet=13674857"/>
    <hyperlink ref="A67" r:id="rId3" display="https://smartcig.avcp.it/SmartCig/preparaDettaglioComunicazioneOS.action?codDettaglioCarnet=13674856"/>
    <hyperlink ref="A75" r:id="rId4" display="https://smartcig.avcp.it/SmartCig/preparaDettaglioComunicazioneOS.action?codDettaglioCarnet=13674849"/>
    <hyperlink ref="A33" r:id="rId5" display="https://smartcig.avcp.it/SmartCig/preparaDettaglioComunicazioneOS.action?codDettaglioCarnet=13544244"/>
    <hyperlink ref="A79" r:id="rId6" display="https://smartcig.avcp.it/SmartCig/preparaDettaglioComunicazioneOS.action?codDettaglioCarnet=13510224"/>
    <hyperlink ref="A89" r:id="rId7" display="https://smartcig.avcp.it/SmartCig/preparaDettaglioComunicazioneOS.action?codDettaglioCarnet=13510186"/>
    <hyperlink ref="A30" r:id="rId8" display="https://smartcig.avcp.it/SmartCig/preparaDettaglioComunicazioneOS.action?codDettaglioCarnet=13444478"/>
    <hyperlink ref="A85" r:id="rId9" display="https://smartcig.avcp.it/SmartCig/preparaDettaglioComunicazioneOS.action?codDettaglioCarnet=13418979"/>
    <hyperlink ref="A48" r:id="rId10" display="https://smartcig.avcp.it/SmartCig/preparaDettaglioComunicazioneOS.action?codDettaglioCarnet=13418950"/>
    <hyperlink ref="A41" r:id="rId11" display="https://smartcig.avcp.it/SmartCig/preparaDettaglioComunicazioneOS.action?codDettaglioCarnet=13363856"/>
    <hyperlink ref="A44" r:id="rId12" display="https://smartcig.avcp.it/SmartCig/preparaDettaglioComunicazioneOS.action?codDettaglioCarnet=13363837"/>
    <hyperlink ref="A47" r:id="rId13" display="https://smartcig.avcp.it/SmartCig/preparaDettaglioComunicazioneOS.action?codDettaglioCarnet=13363774"/>
    <hyperlink ref="A93" r:id="rId14" display="https://smartcig.avcp.it/SmartCig/preparaDettaglioComunicazioneOS.action?codDettaglioCarnet=13363702"/>
    <hyperlink ref="A16" r:id="rId15" display="https://smartcig.avcp.it/SmartCig/preparaDettaglioComunicazioneOS.action?codDettaglioCarnet=13363569"/>
    <hyperlink ref="A74" r:id="rId16" display="https://smartcig.avcp.it/SmartCig/preparaDettaglioComunicazioneOS.action?codDettaglioCarnet=13363013"/>
    <hyperlink ref="A34" r:id="rId17" display="https://smartcig.avcp.it/SmartCig/preparaDettaglioComunicazioneOS.action?codDettaglioCarnet=13333109"/>
    <hyperlink ref="A23" r:id="rId18" display="https://smartcig.avcp.it/SmartCig/preparaDettaglioComunicazioneOS.action?codDettaglioCarnet=13333091"/>
    <hyperlink ref="A72" r:id="rId19" display="https://smartcig.avcp.it/SmartCig/preparaDettaglioComunicazioneOS.action?codDettaglioCarnet=13302334"/>
    <hyperlink ref="A35" r:id="rId20" display="https://smartcig.avcp.it/SmartCig/preparaDettaglioComunicazioneOS.action?codDettaglioCarnet=13301941"/>
    <hyperlink ref="A88" r:id="rId21" display="https://smartcig.avcp.it/SmartCig/preparaDettaglioComunicazioneOS.action?codDettaglioCarnet=13276436"/>
    <hyperlink ref="A58" r:id="rId22" display="https://smartcig.avcp.it/SmartCig/preparaDettaglioComunicazioneOS.action?codDettaglioCarnet=13276256"/>
    <hyperlink ref="A81" r:id="rId23" display="https://smartcig.avcp.it/SmartCig/preparaDettaglioComunicazioneOS.action?codDettaglioCarnet=13276248"/>
    <hyperlink ref="A42" r:id="rId24" display="https://smartcig.avcp.it/SmartCig/preparaDettaglioComunicazioneOS.action?codDettaglioCarnet=13269298"/>
    <hyperlink ref="A28" r:id="rId25" display="https://smartcig.avcp.it/SmartCig/preparaDettaglioComunicazioneOS.action?codDettaglioCarnet=13269255"/>
    <hyperlink ref="A20" r:id="rId26" display="https://smartcig.avcp.it/SmartCig/preparaDettaglioComunicazioneOS.action?codDettaglioCarnet=13269199"/>
    <hyperlink ref="A10" r:id="rId27" display="https://smartcig.avcp.it/SmartCig/preparaDettaglioComunicazioneOS.action?codDettaglioCarnet=13269118"/>
    <hyperlink ref="A66" r:id="rId28" display="https://smartcig.avcp.it/SmartCig/preparaDettaglioComunicazioneOS.action?codDettaglioCarnet=13239095"/>
    <hyperlink ref="A29" r:id="rId29" display="https://smartcig.avcp.it/SmartCig/preparaDettaglioComunicazioneOS.action?codDettaglioCarnet=13220519"/>
    <hyperlink ref="A6" r:id="rId30" display="https://smartcig.avcp.it/SmartCig/preparaDettaglioComunicazioneOS.action?codDettaglioCarnet=13220483"/>
    <hyperlink ref="A40" r:id="rId31" display="https://smartcig.avcp.it/SmartCig/preparaDettaglioComunicazioneOS.action?codDettaglioCarnet=13195594"/>
    <hyperlink ref="A15" r:id="rId32" display="https://smartcig.avcp.it/SmartCig/preparaDettaglioComunicazioneOS.action?codDettaglioCarnet=13195263"/>
    <hyperlink ref="A19" r:id="rId33" display="https://smartcig.avcp.it/SmartCig/preparaDettaglioComunicazioneOS.action?codDettaglioCarnet=13143199"/>
    <hyperlink ref="A91" r:id="rId34" display="https://smartcig.avcp.it/SmartCig/preparaDettaglioComunicazioneOS.action?codDettaglioCarnet=13143069"/>
    <hyperlink ref="A80" r:id="rId35" display="https://smartcig.avcp.it/SmartCig/preparaDettaglioComunicazioneOS.action?codDettaglioCarnet=13142969"/>
    <hyperlink ref="A38" r:id="rId36" display="https://smartcig.avcp.it/SmartCig/preparaDettaglioComunicazioneOS.action?codDettaglioCarnet=13142928"/>
    <hyperlink ref="A26" r:id="rId37" display="https://smartcig.avcp.it/SmartCig/preparaDettaglioComunicazioneOS.action?codDettaglioCarnet=13049834"/>
    <hyperlink ref="A46" r:id="rId38" display="https://smartcig.avcp.it/SmartCig/preparaDettaglioComunicazioneOS.action?codDettaglioCarnet=13049776"/>
    <hyperlink ref="A24" r:id="rId39" display="https://smartcig.avcp.it/SmartCig/preparaDettaglioComunicazioneOS.action?codDettaglioCarnet=13049671"/>
    <hyperlink ref="A39" r:id="rId40" display="https://smartcig.avcp.it/SmartCig/preparaDettaglioComunicazioneOS.action?codDettaglioCarnet=13049513"/>
    <hyperlink ref="A59" r:id="rId41" display="https://smartcig.avcp.it/SmartCig/preparaDettaglioComunicazioneOS.action?codDettaglioCarnet=13006754"/>
    <hyperlink ref="A36" r:id="rId42" display="https://smartcig.avcp.it/SmartCig/preparaDettaglioComunicazioneOS.action?codDettaglioCarnet=12271225"/>
    <hyperlink ref="A76" r:id="rId43" display="https://smartcig.avcp.it/SmartCig/preparaDettaglioComunicazioneOS.action?codDettaglioCarnet=12034755"/>
    <hyperlink ref="A57" r:id="rId44" display="https://smartcig.avcp.it/SmartCig/preparaDettaglioComunicazioneOS.action?codDettaglioCarnet=12031274"/>
    <hyperlink ref="A60" r:id="rId45" display="https://smartcig.avcp.it/SmartCig/preparaDettaglioComunicazioneOS.action?codDettaglioCarnet=11884100"/>
    <hyperlink ref="A73" r:id="rId46" display="https://smartcig.avcp.it/SmartCig/preparaDettaglioComunicazioneOS.action?codDettaglioCarnet=11834859"/>
    <hyperlink ref="A49" r:id="rId47" display="https://smartcig.avcp.it/SmartCig/preparaDettaglioComunicazioneOS.action?codDettaglioCarnet=11831196"/>
    <hyperlink ref="A13" r:id="rId48" display="https://smartcig.avcp.it/SmartCig/preparaDettaglioComunicazioneOS.action?codDettaglioCarnet=11599017"/>
    <hyperlink ref="A95" r:id="rId49" display="https://smartcig.avcp.it/SmartCig/preparaDettaglioComunicazioneOS.action?codDettaglioCarnet=11256271"/>
    <hyperlink ref="A17" r:id="rId50" display="https://smartcig.avcp.it/SmartCig/preparaDettaglioComunicazioneOS.action?codDettaglioCarnet=11256226"/>
    <hyperlink ref="A52" r:id="rId51" display="https://smartcig.avcp.it/SmartCig/preparaDettaglioComunicazioneOS.action?codDettaglioCarnet=10885064"/>
    <hyperlink ref="A69" r:id="rId52" display="https://smartcig.avcp.it/SmartCig/preparaDettaglioComunicazioneOS.action?codDettaglioCarnet=10728257"/>
    <hyperlink ref="A53" r:id="rId53" display="https://smartcig.avcp.it/SmartCig/preparaDettaglioComunicazioneOS.action?codDettaglioCarnet=10320704"/>
    <hyperlink ref="A77" r:id="rId54" display="https://smartcig.avcp.it/SmartCig/preparaDettaglioComunicazioneOS.action?codDettaglioCarnet=10262081"/>
    <hyperlink ref="A25" r:id="rId55" display="https://smartcig.avcp.it/SmartCig/preparaDettaglioComunicazioneOS.action?codDettaglioCarnet=10215474"/>
    <hyperlink ref="A64" r:id="rId56" display="https://smartcig.avcp.it/SmartCig/preparaDettaglioComunicazioneOS.action?codDettaglioCarnet=9924845"/>
    <hyperlink ref="A37" r:id="rId57" display="https://smartcig.avcp.it/SmartCig/preparaDettaglioComunicazioneOS.action?codDettaglioCarnet=9820167"/>
    <hyperlink ref="A87" r:id="rId58" display="https://smartcig.avcp.it/SmartCig/preparaDettaglioComunicazioneOS.action?codDettaglioCarnet=9462244"/>
    <hyperlink ref="A68" r:id="rId59" display="https://smartcig.avcp.it/SmartCig/preparaDettaglioComunicazioneOS.action?codDettaglioCarnet=9084641"/>
    <hyperlink ref="A82" r:id="rId60" display="https://smartcig.avcp.it/SmartCig/preparaDettaglioComunicazioneOS.action?codDettaglioCarnet=8960081"/>
    <hyperlink ref="A56" r:id="rId61" display="https://smartcig.avcp.it/SmartCig/preparaDettaglioComunicazioneOS.action?codDettaglioCarnet=8663790"/>
    <hyperlink ref="A62" r:id="rId62" display="https://smartcig.avcp.it/SmartCig/preparaDettaglioComunicazioneOS.action?codDettaglioCarnet=8623818"/>
    <hyperlink ref="A55" r:id="rId63" display="https://smartcig.avcp.it/SmartCig/preparaDettaglioComunicazioneOS.action?codDettaglioCarnet=8619771"/>
    <hyperlink ref="A65" r:id="rId64" display="https://smartcig.avcp.it/SmartCig/preparaDettaglioComunicazioneOS.action?codDettaglioCarnet=8473544"/>
    <hyperlink ref="A92" r:id="rId65" display="https://smartcig.avcp.it/SmartCig/preparaDettaglioComunicazioneOS.action?codDettaglioCarnet=8109890"/>
    <hyperlink ref="A31" r:id="rId66" display="https://smartcig.avcp.it/SmartCig/preparaDettaglioComunicazioneOS.action?codDettaglioCarnet=8063892"/>
    <hyperlink ref="A45" r:id="rId67" display="https://smartcig.avcp.it/SmartCig/preparaDettaglioComunicazioneOS.action?codDettaglioCarnet=8063822"/>
    <hyperlink ref="A78" r:id="rId68" display="https://smartcig.avcp.it/SmartCig/preparaDettaglioComunicazioneOS.action?codDettaglioCarnet=8063713"/>
    <hyperlink ref="A43" r:id="rId69" display="https://smartcig.avcp.it/SmartCig/preparaDettaglioComunicazioneOS.action?codDettaglioCarnet=8063659"/>
    <hyperlink ref="A7" r:id="rId70" display="https://smartcig.avcp.it/SmartCig/preparaDettaglioComunicazioneOS.action?codDettaglioCarnet=8063605"/>
    <hyperlink ref="A86" r:id="rId71" display="https://smartcig.avcp.it/SmartCig/preparaDettaglioComunicazioneOS.action?codDettaglioCarnet=8063104"/>
    <hyperlink ref="A71" r:id="rId72" display="https://smartcig.avcp.it/SmartCig/preparaDettaglioComunicazioneOS.action?codDettaglioCarnet=7992687"/>
    <hyperlink ref="A94" r:id="rId73" display="https://smartcig.avcp.it/SmartCig/preparaDettaglioComunicazioneOS.action?codDettaglioCarnet=7975862"/>
    <hyperlink ref="A54" r:id="rId74" display="https://smartcig.avcp.it/SmartCig/preparaDettaglioComunicazioneOS.action?codDettaglioCarnet=7930070"/>
    <hyperlink ref="A8" r:id="rId75" display="https://smartcig.avcp.it/SmartCig/preparaDettaglioComunicazioneOS.action?codDettaglioCarnet=7915929"/>
    <hyperlink ref="A18" r:id="rId76" display="https://smartcig.avcp.it/SmartCig/preparaDettaglioComunicazioneOS.action?codDettaglioCarnet=7913481"/>
    <hyperlink ref="A21" r:id="rId77" display="https://smartcig.avcp.it/SmartCig/preparaDettaglioComunicazioneOS.action?codDettaglioCarnet=7912684"/>
    <hyperlink ref="A51" r:id="rId78" display="https://smartcig.avcp.it/SmartCig/preparaDettaglioComunicazioneOS.action?codDettaglioCarnet=7912224"/>
    <hyperlink ref="A9" r:id="rId79" display="https://smartcig.avcp.it/SmartCig/preparaDettaglioComunicazioneOS.action?codDettaglioCarnet=7911392"/>
    <hyperlink ref="A12" r:id="rId80" display="https://smartcig.avcp.it/SmartCig/preparaDettaglioComunicazioneOS.action?codDettaglioCarnet=7911304"/>
    <hyperlink ref="A22" r:id="rId81" display="https://smartcig.avcp.it/SmartCig/preparaDettaglioComunicazioneOS.action?codDettaglioCarnet=7892422"/>
    <hyperlink ref="A27" r:id="rId82" display="https://smartcig.avcp.it/SmartCig/preparaDettaglioComunicazioneOS.action?codDettaglioCarnet=7888073"/>
    <hyperlink ref="A70" r:id="rId83" display="https://smartcig.avcp.it/SmartCig/preparaDettaglioComunicazioneOS.action?codDettaglioCarnet=7886765"/>
    <hyperlink ref="A90" r:id="rId84" display="https://smartcig.avcp.it/SmartCig/preparaDettaglioComunicazioneOS.action?codDettaglioCarnet=7885603"/>
    <hyperlink ref="A61" r:id="rId85" display="https://smartcig.avcp.it/SmartCig/preparaDettaglioComunicazioneOS.action?codDettaglioCarnet=11371445"/>
    <hyperlink ref="A175" r:id="rId86" display="https://smartcig.avcp.it/SmartCig/preparaDettaglioComunicazioneOS.action?codDettaglioCarnet=7911304"/>
    <hyperlink ref="A98" r:id="rId87" display="https://smartcig.avcp.it/SmartCig/preparaDettaglioComunicazioneOS.action?codDettaglioCarnet=8063313"/>
    <hyperlink ref="A99" r:id="rId88" display="https://smartcig.avcp.it/SmartCig/preparaDettaglioComunicazioneOS.action?codDettaglioCarnet=8063449"/>
    <hyperlink ref="A173" r:id="rId89" display="https://smartcig.avcp.it/SmartCig/preparaDettaglioComunicazioneOS.action?codDettaglioCarnet=10346579"/>
    <hyperlink ref="A108" r:id="rId90" display="https://smartcig.avcp.it/SmartCig/preparaDettaglioComunicazioneOS.action?codDettaglioCarnet=10358965"/>
    <hyperlink ref="A101" r:id="rId91" display="https://smartcig.avcp.it/SmartCig/preparaDettaglioComunicazioneOS.action?codDettaglioCarnet=10358966"/>
    <hyperlink ref="A140" r:id="rId92" display="https://smartcig.avcp.it/SmartCig/preparaDettaglioComunicazioneOS.action?codDettaglioCarnet=10448922"/>
    <hyperlink ref="A127" r:id="rId93" display="https://smartcig.avcp.it/SmartCig/preparaDettaglioComunicazioneOS.action?codDettaglioCarnet=10546444"/>
    <hyperlink ref="A123" r:id="rId94" display="https://smartcig.avcp.it/SmartCig/preparaDettaglioComunicazioneOS.action?codDettaglioCarnet=10546492"/>
    <hyperlink ref="A112" r:id="rId95" display="https://smartcig.avcp.it/SmartCig/preparaDettaglioComunicazioneOS.action?codDettaglioCarnet=10549206"/>
    <hyperlink ref="A117" r:id="rId96" display="https://smartcig.avcp.it/SmartCig/preparaDettaglioComunicazioneOS.action?codDettaglioCarnet=10573758"/>
    <hyperlink ref="A96" r:id="rId97" display="https://smartcig.avcp.it/SmartCig/preparaDettaglioComunicazioneOS.action?codDettaglioCarnet=12992747"/>
    <hyperlink ref="A285" r:id="rId98" display="https://smartcig.avcp.it/SmartCig/preparaDettaglioComunicazioneOS.action?codDettaglioCarnet=13765871"/>
    <hyperlink ref="A286" r:id="rId99" display="https://smartcig.avcp.it/SmartCig/preparaDettaglioComunicazioneOS.action?codDettaglioCarnet=13763607"/>
    <hyperlink ref="A282" r:id="rId100" display="https://smartcig.avcp.it/SmartCig/preparaDettaglioComunicazioneOS.action?codDettaglioCarnet=13749673"/>
    <hyperlink ref="A283" r:id="rId101" display="https://smartcig.avcp.it/SmartCig/preparaDettaglioComunicazioneOS.action?codDettaglioCarnet=13749625"/>
    <hyperlink ref="A176" r:id="rId102" display="https://smartcig.avcp.it/SmartCig/preparaDettaglioComunicazioneOS.action?codDettaglioCarnet=13749555"/>
    <hyperlink ref="A177" r:id="rId103" display="https://smartcig.avcp.it/SmartCig/preparaDettaglioComunicazioneOS.action?codDettaglioCarnet=13749511"/>
    <hyperlink ref="A178" r:id="rId104" display="https://smartcig.avcp.it/SmartCig/preparaDettaglioComunicazioneOS.action?codDettaglioCarnet=13749485"/>
    <hyperlink ref="A179" r:id="rId105" display="https://smartcig.avcp.it/SmartCig/preparaDettaglioComunicazioneOS.action?codDettaglioCarnet=13749450"/>
    <hyperlink ref="A180" r:id="rId106" display="https://smartcig.avcp.it/SmartCig/preparaDettaglioComunicazioneOS.action?codDettaglioCarnet=13749411"/>
    <hyperlink ref="A284" r:id="rId107" display="https://smartcig.avcp.it/SmartCig/preparaDettaglioComunicazioneOS.action?codDettaglioCarnet=13749271"/>
    <hyperlink ref="A181" r:id="rId108" display="https://smartcig.avcp.it/SmartCig/preparaDettaglioComunicazioneOS.action?codDettaglioCarnet=13697474"/>
    <hyperlink ref="A287" r:id="rId109" display="https://smartcig.avcp.it/SmartCig/preparaDettaglioComunicazioneOS.action?codDettaglioCarnet=13654698"/>
    <hyperlink ref="A288" r:id="rId110" display="https://smartcig.avcp.it/SmartCig/preparaDettaglioComunicazioneOS.action?codDettaglioCarnet=13649594"/>
    <hyperlink ref="A182" r:id="rId111" display="https://smartcig.avcp.it/SmartCig/preparaDettaglioComunicazioneOS.action?codDettaglioCarnet=13631888"/>
    <hyperlink ref="A183" r:id="rId112" display="https://smartcig.avcp.it/SmartCig/preparaDettaglioComunicazioneOS.action?codDettaglioCarnet=13616944"/>
    <hyperlink ref="A289" r:id="rId113" display="https://smartcig.avcp.it/SmartCig/preparaDettaglioComunicazioneOS.action?codDettaglioCarnet=13613950"/>
    <hyperlink ref="A184" r:id="rId114" display="https://smartcig.avcp.it/SmartCig/preparaDettaglioComunicazioneOS.action?codDettaglioCarnet=13607716"/>
    <hyperlink ref="A185" r:id="rId115" display="https://smartcig.avcp.it/SmartCig/preparaDettaglioComunicazioneOS.action?codDettaglioCarnet=13567927"/>
    <hyperlink ref="A186" r:id="rId116" display="https://smartcig.avcp.it/SmartCig/preparaDettaglioComunicazioneOS.action?codDettaglioCarnet=13564778"/>
    <hyperlink ref="A187" r:id="rId117" display="https://smartcig.avcp.it/SmartCig/preparaDettaglioComunicazioneOS.action?codDettaglioCarnet=13556738"/>
    <hyperlink ref="A188" r:id="rId118" display="https://smartcig.avcp.it/SmartCig/preparaDettaglioComunicazioneOS.action?codDettaglioCarnet=13499811"/>
    <hyperlink ref="A189" r:id="rId119" display="https://smartcig.avcp.it/SmartCig/preparaDettaglioComunicazioneOS.action?codDettaglioCarnet=13495319"/>
    <hyperlink ref="A190" r:id="rId120" display="https://smartcig.avcp.it/SmartCig/preparaDettaglioComunicazioneOS.action?codDettaglioCarnet=13478943"/>
    <hyperlink ref="A191" r:id="rId121" display="https://smartcig.avcp.it/SmartCig/preparaDettaglioComunicazioneOS.action?codDettaglioCarnet=13385440"/>
    <hyperlink ref="A290" r:id="rId122" display="https://smartcig.avcp.it/SmartCig/preparaDettaglioComunicazioneOS.action?codDettaglioCarnet=13330950"/>
    <hyperlink ref="A291" r:id="rId123" display="https://smartcig.avcp.it/SmartCig/preparaDettaglioComunicazioneOS.action?codDettaglioCarnet=13328554"/>
    <hyperlink ref="A292" r:id="rId124" display="https://smartcig.avcp.it/SmartCig/preparaDettaglioComunicazioneOS.action?codDettaglioCarnet=13286668"/>
    <hyperlink ref="A293" r:id="rId125" display="https://smartcig.avcp.it/SmartCig/preparaDettaglioComunicazioneOS.action?codDettaglioCarnet=13264404"/>
    <hyperlink ref="A294" r:id="rId126" display="https://smartcig.avcp.it/SmartCig/preparaDettaglioComunicazioneOS.action?codDettaglioCarnet=13263323"/>
    <hyperlink ref="A295" r:id="rId127" display="https://smartcig.avcp.it/SmartCig/preparaDettaglioComunicazioneOS.action?codDettaglioCarnet=13261965"/>
    <hyperlink ref="A192" r:id="rId128" display="https://smartcig.avcp.it/SmartCig/preparaDettaglioComunicazioneOS.action?codDettaglioCarnet=13189656"/>
    <hyperlink ref="A296" r:id="rId129" display="https://smartcig.avcp.it/SmartCig/preparaDettaglioComunicazioneOS.action?codDettaglioCarnet=13136959"/>
    <hyperlink ref="A193" r:id="rId130" display="https://smartcig.avcp.it/SmartCig/preparaDettaglioComunicazioneOS.action?codDettaglioCarnet=13116288"/>
    <hyperlink ref="A194" r:id="rId131" display="https://smartcig.avcp.it/SmartCig/preparaDettaglioComunicazioneOS.action?codDettaglioCarnet=13116171"/>
    <hyperlink ref="A297" r:id="rId132" display="https://smartcig.avcp.it/SmartCig/preparaDettaglioComunicazioneOS.action?codDettaglioCarnet=13089356"/>
    <hyperlink ref="A195" r:id="rId133" display="https://smartcig.avcp.it/SmartCig/preparaDettaglioComunicazioneOS.action?codDettaglioCarnet=12969323"/>
    <hyperlink ref="A196" r:id="rId134" display="https://smartcig.avcp.it/SmartCig/preparaDettaglioComunicazioneOS.action?codDettaglioCarnet=12968919"/>
    <hyperlink ref="A197" r:id="rId135" display="https://smartcig.avcp.it/SmartCig/preparaDettaglioComunicazioneOS.action?codDettaglioCarnet=12519984"/>
    <hyperlink ref="A198" r:id="rId136" display="https://smartcig.avcp.it/SmartCig/preparaDettaglioComunicazioneOS.action?codDettaglioCarnet=12388991"/>
    <hyperlink ref="A199" r:id="rId137" display="https://smartcig.avcp.it/SmartCig/preparaDettaglioComunicazioneOS.action?codDettaglioCarnet=12366273"/>
    <hyperlink ref="A200" r:id="rId138" display="https://smartcig.avcp.it/SmartCig/preparaDettaglioComunicazioneOS.action?codDettaglioCarnet=12278473"/>
    <hyperlink ref="A201" r:id="rId139" display="https://smartcig.avcp.it/SmartCig/preparaDettaglioComunicazioneOS.action?codDettaglioCarnet=12181578"/>
    <hyperlink ref="A202" r:id="rId140" display="https://smartcig.avcp.it/SmartCig/preparaDettaglioComunicazioneOS.action?codDettaglioCarnet=12181507"/>
    <hyperlink ref="A203" r:id="rId141" display="https://smartcig.avcp.it/SmartCig/preparaDettaglioComunicazioneOS.action?codDettaglioCarnet=12181334"/>
    <hyperlink ref="A204" r:id="rId142" display="https://smartcig.avcp.it/SmartCig/preparaDettaglioComunicazioneOS.action?codDettaglioCarnet=12181182"/>
    <hyperlink ref="A205" r:id="rId143" display="https://smartcig.avcp.it/SmartCig/preparaDettaglioComunicazioneOS.action?codDettaglioCarnet=12181134"/>
    <hyperlink ref="A206" r:id="rId144" display="https://smartcig.avcp.it/SmartCig/preparaDettaglioComunicazioneOS.action?codDettaglioCarnet=12093059"/>
    <hyperlink ref="A207" r:id="rId145" display="https://smartcig.avcp.it/SmartCig/preparaDettaglioComunicazioneOS.action?codDettaglioCarnet=12047426"/>
    <hyperlink ref="A208" r:id="rId146" display="https://smartcig.avcp.it/SmartCig/preparaDettaglioComunicazioneOS.action?codDettaglioCarnet=12047243"/>
    <hyperlink ref="A209" r:id="rId147" display="https://smartcig.avcp.it/SmartCig/preparaDettaglioComunicazioneOS.action?codDettaglioCarnet=12045842"/>
    <hyperlink ref="A210" r:id="rId148" display="https://smartcig.avcp.it/SmartCig/preparaDettaglioComunicazioneOS.action?codDettaglioCarnet=11969152"/>
    <hyperlink ref="A211" r:id="rId149" display="https://smartcig.avcp.it/SmartCig/preparaDettaglioComunicazioneOS.action?codDettaglioCarnet=11843457"/>
    <hyperlink ref="A212" r:id="rId150" display="https://smartcig.avcp.it/SmartCig/preparaDettaglioComunicazioneOS.action?codDettaglioCarnet=11843393"/>
    <hyperlink ref="A213" r:id="rId151" display="https://smartcig.avcp.it/SmartCig/preparaDettaglioComunicazioneOS.action?codDettaglioCarnet=11776253"/>
    <hyperlink ref="A214" r:id="rId152" display="https://smartcig.avcp.it/SmartCig/preparaDettaglioComunicazioneOS.action?codDettaglioCarnet=11706386"/>
    <hyperlink ref="A215" r:id="rId153" display="https://smartcig.avcp.it/SmartCig/preparaDettaglioComunicazioneOS.action?codDettaglioCarnet=11695165"/>
    <hyperlink ref="A216" r:id="rId154" display="https://smartcig.avcp.it/SmartCig/preparaDettaglioComunicazioneOS.action?codDettaglioCarnet=11695040"/>
    <hyperlink ref="A298" r:id="rId155" display="https://smartcig.avcp.it/SmartCig/preparaDettaglioComunicazioneOS.action?codDettaglioCarnet=11691075"/>
    <hyperlink ref="A217" r:id="rId156" display="https://smartcig.avcp.it/SmartCig/preparaDettaglioComunicazioneOS.action?codDettaglioCarnet=11674201"/>
    <hyperlink ref="A218" r:id="rId157" display="https://smartcig.avcp.it/SmartCig/preparaDettaglioComunicazioneOS.action?codDettaglioCarnet=11674111"/>
    <hyperlink ref="A219" r:id="rId158" display="https://smartcig.avcp.it/SmartCig/preparaDettaglioComunicazioneOS.action?codDettaglioCarnet=11674050"/>
    <hyperlink ref="A220" r:id="rId159" display="https://smartcig.avcp.it/SmartCig/preparaDettaglioComunicazioneOS.action?codDettaglioCarnet=11642629"/>
    <hyperlink ref="A221" r:id="rId160" display="https://smartcig.avcp.it/SmartCig/preparaDettaglioComunicazioneOS.action?codDettaglioCarnet=11642573"/>
    <hyperlink ref="A222" r:id="rId161" display="https://smartcig.avcp.it/SmartCig/preparaDettaglioComunicazioneOS.action?codDettaglioCarnet=11642487"/>
    <hyperlink ref="A223" r:id="rId162" display="https://smartcig.avcp.it/SmartCig/preparaDettaglioComunicazioneOS.action?codDettaglioCarnet=11371082"/>
    <hyperlink ref="A224" r:id="rId163" display="https://smartcig.avcp.it/SmartCig/preparaDettaglioComunicazioneOS.action?codDettaglioCarnet=11260962"/>
    <hyperlink ref="A225" r:id="rId164" display="https://smartcig.avcp.it/SmartCig/preparaDettaglioComunicazioneOS.action?codDettaglioCarnet=11257897"/>
    <hyperlink ref="A226" r:id="rId165" display="https://smartcig.avcp.it/SmartCig/preparaDettaglioComunicazioneOS.action?codDettaglioCarnet=11197875"/>
    <hyperlink ref="A227" r:id="rId166" display="https://smartcig.avcp.it/SmartCig/preparaDettaglioComunicazioneOS.action?codDettaglioCarnet=11197800"/>
    <hyperlink ref="A228" r:id="rId167" display="https://smartcig.avcp.it/SmartCig/preparaDettaglioComunicazioneOS.action?codDettaglioCarnet=11008005"/>
    <hyperlink ref="A229" r:id="rId168" display="https://smartcig.avcp.it/SmartCig/preparaDettaglioComunicazioneOS.action?codDettaglioCarnet=11007837"/>
    <hyperlink ref="A230" r:id="rId169" display="https://smartcig.avcp.it/SmartCig/preparaDettaglioComunicazioneOS.action?codDettaglioCarnet=11007760"/>
    <hyperlink ref="A231" r:id="rId170" display="https://smartcig.avcp.it/SmartCig/preparaDettaglioComunicazioneOS.action?codDettaglioCarnet=11007636"/>
    <hyperlink ref="A232" r:id="rId171" display="https://smartcig.avcp.it/SmartCig/preparaDettaglioComunicazioneOS.action?codDettaglioCarnet=11007561"/>
    <hyperlink ref="A233" r:id="rId172" display="https://smartcig.avcp.it/SmartCig/preparaDettaglioComunicazioneOS.action?codDettaglioCarnet=11007405"/>
    <hyperlink ref="A234" r:id="rId173" display="https://smartcig.avcp.it/SmartCig/preparaDettaglioComunicazioneOS.action?codDettaglioCarnet=10900743"/>
    <hyperlink ref="A235" r:id="rId174" display="https://smartcig.avcp.it/SmartCig/preparaDettaglioComunicazioneOS.action?codDettaglioCarnet=10900733"/>
    <hyperlink ref="A236" r:id="rId175" display="https://smartcig.avcp.it/SmartCig/preparaDettaglioComunicazioneOS.action?codDettaglioCarnet=10447655"/>
    <hyperlink ref="A308" r:id="rId176" display="https://smartcig.avcp.it/SmartCig/preparaDettaglioComunicazioneOS.action?codDettaglioCarnet=10443884"/>
    <hyperlink ref="A237" r:id="rId177" display="https://smartcig.avcp.it/SmartCig/preparaDettaglioComunicazioneOS.action?codDettaglioCarnet=10443864"/>
    <hyperlink ref="A238" r:id="rId178" display="https://smartcig.avcp.it/SmartCig/preparaDettaglioComunicazioneOS.action?codDettaglioCarnet=10443810"/>
    <hyperlink ref="A299" r:id="rId179" display="https://smartcig.avcp.it/SmartCig/preparaDettaglioComunicazioneOS.action?codDettaglioCarnet=10273932"/>
    <hyperlink ref="A239" r:id="rId180" display="https://smartcig.avcp.it/SmartCig/preparaDettaglioComunicazioneOS.action?codDettaglioCarnet=10251546"/>
    <hyperlink ref="A300" r:id="rId181" display="https://smartcig.avcp.it/SmartCig/preparaDettaglioComunicazioneOS.action?codDettaglioCarnet=10208663"/>
    <hyperlink ref="A240" r:id="rId182" display="https://smartcig.avcp.it/SmartCig/preparaDettaglioComunicazioneOS.action?codDettaglioCarnet=10143116"/>
    <hyperlink ref="A241" r:id="rId183" display="https://smartcig.avcp.it/SmartCig/preparaDettaglioComunicazioneOS.action?codDettaglioCarnet=9986238"/>
    <hyperlink ref="A242" r:id="rId184" display="https://smartcig.avcp.it/SmartCig/preparaDettaglioComunicazioneOS.action?codDettaglioCarnet=9856113"/>
    <hyperlink ref="A301" r:id="rId185" display="https://smartcig.avcp.it/SmartCig/preparaDettaglioComunicazioneOS.action?codDettaglioCarnet=9796241"/>
    <hyperlink ref="A302" r:id="rId186" display="https://smartcig.avcp.it/SmartCig/preparaDettaglioComunicazioneOS.action?codDettaglioCarnet=9778161"/>
    <hyperlink ref="A303" r:id="rId187" display="https://smartcig.avcp.it/SmartCig/preparaDettaglioComunicazioneOS.action?codDettaglioCarnet=9778082"/>
    <hyperlink ref="A304" r:id="rId188" display="https://smartcig.avcp.it/SmartCig/preparaDettaglioComunicazioneOS.action?codDettaglioCarnet=9777675"/>
    <hyperlink ref="A243" r:id="rId189" display="https://smartcig.avcp.it/SmartCig/preparaDettaglioComunicazioneOS.action?codDettaglioCarnet=9748951"/>
    <hyperlink ref="A244" r:id="rId190" display="https://smartcig.avcp.it/SmartCig/preparaDettaglioComunicazioneOS.action?codDettaglioCarnet=9748908"/>
    <hyperlink ref="A245" r:id="rId191" display="https://smartcig.avcp.it/SmartCig/preparaDettaglioComunicazioneOS.action?codDettaglioCarnet=9748869"/>
    <hyperlink ref="A246" r:id="rId192" display="https://smartcig.avcp.it/SmartCig/preparaDettaglioComunicazioneOS.action?codDettaglioCarnet=9734690"/>
    <hyperlink ref="A247" r:id="rId193" display="https://smartcig.avcp.it/SmartCig/preparaDettaglioComunicazioneOS.action?codDettaglioCarnet=9602892"/>
    <hyperlink ref="A248" r:id="rId194" display="https://smartcig.avcp.it/SmartCig/preparaDettaglioComunicazioneOS.action?codDettaglioCarnet=9577829"/>
    <hyperlink ref="A249" r:id="rId195" display="https://smartcig.avcp.it/SmartCig/preparaDettaglioComunicazioneOS.action?codDettaglioCarnet=9577821"/>
    <hyperlink ref="A250" r:id="rId196" display="https://smartcig.avcp.it/SmartCig/preparaDettaglioComunicazioneOS.action?codDettaglioCarnet=9561442"/>
    <hyperlink ref="A251" r:id="rId197" display="https://smartcig.avcp.it/SmartCig/preparaDettaglioComunicazioneOS.action?codDettaglioCarnet=9519610"/>
    <hyperlink ref="A252" r:id="rId198" display="https://smartcig.avcp.it/SmartCig/preparaDettaglioComunicazioneOS.action?codDettaglioCarnet=9519272"/>
    <hyperlink ref="A253" r:id="rId199" display="https://smartcig.avcp.it/SmartCig/preparaDettaglioComunicazioneOS.action?codDettaglioCarnet=9494455"/>
    <hyperlink ref="A254" r:id="rId200" display="https://smartcig.avcp.it/SmartCig/preparaDettaglioComunicazioneOS.action?codDettaglioCarnet=9462378"/>
    <hyperlink ref="A255" r:id="rId201" display="https://smartcig.avcp.it/SmartCig/preparaDettaglioComunicazioneOS.action?codDettaglioCarnet=9462249"/>
    <hyperlink ref="A256" r:id="rId202" display="https://smartcig.avcp.it/SmartCig/preparaDettaglioComunicazioneOS.action?codDettaglioCarnet=9363111"/>
    <hyperlink ref="A257" r:id="rId203" display="https://smartcig.avcp.it/SmartCig/preparaDettaglioComunicazioneOS.action?codDettaglioCarnet=9348076"/>
    <hyperlink ref="A258" r:id="rId204" display="https://smartcig.avcp.it/SmartCig/preparaDettaglioComunicazioneOS.action?codDettaglioCarnet=9327912"/>
    <hyperlink ref="A259" r:id="rId205" display="https://smartcig.avcp.it/SmartCig/preparaDettaglioComunicazioneOS.action?codDettaglioCarnet=9295439"/>
    <hyperlink ref="A305" r:id="rId206" display="https://smartcig.avcp.it/SmartCig/preparaDettaglioComunicazioneOS.action?codDettaglioCarnet=9281828"/>
    <hyperlink ref="A260" r:id="rId207" display="https://smartcig.avcp.it/SmartCig/preparaDettaglioComunicazioneOS.action?codDettaglioCarnet=9260624"/>
    <hyperlink ref="A261" r:id="rId208" display="https://smartcig.avcp.it/SmartCig/preparaDettaglioComunicazioneOS.action?codDettaglioCarnet=9260486"/>
    <hyperlink ref="A262" r:id="rId209" display="https://smartcig.avcp.it/SmartCig/preparaDettaglioComunicazioneOS.action?codDettaglioCarnet=9260304"/>
    <hyperlink ref="A263" r:id="rId210" display="https://smartcig.avcp.it/SmartCig/preparaDettaglioComunicazioneOS.action?codDettaglioCarnet=9259683"/>
    <hyperlink ref="A306" r:id="rId211" display="https://smartcig.avcp.it/SmartCig/preparaDettaglioComunicazioneOS.action?codDettaglioCarnet=9232260"/>
    <hyperlink ref="A307" r:id="rId212" display="https://smartcig.avcp.it/SmartCig/preparaDettaglioComunicazioneOS.action?codDettaglioCarnet=9181595"/>
    <hyperlink ref="A264" r:id="rId213" display="https://smartcig.avcp.it/SmartCig/preparaDettaglioComunicazioneOS.action?codDettaglioCarnet=9105987"/>
    <hyperlink ref="A265" r:id="rId214" display="https://smartcig.avcp.it/SmartCig/preparaDettaglioComunicazioneOS.action?codDettaglioCarnet=9105965"/>
    <hyperlink ref="A266" r:id="rId215" display="https://smartcig.avcp.it/SmartCig/preparaDettaglioComunicazioneOS.action?codDettaglioCarnet=9105887"/>
    <hyperlink ref="A267" r:id="rId216" display="https://smartcig.avcp.it/SmartCig/preparaDettaglioComunicazioneOS.action?codDettaglioCarnet=9037712"/>
    <hyperlink ref="A268" r:id="rId217" display="https://smartcig.avcp.it/SmartCig/preparaDettaglioComunicazioneOS.action?codDettaglioCarnet=8980532"/>
    <hyperlink ref="A269" r:id="rId218" display="https://smartcig.avcp.it/SmartCig/preparaDettaglioComunicazioneOS.action?codDettaglioCarnet=8957785"/>
    <hyperlink ref="A270" r:id="rId219" display="https://smartcig.avcp.it/SmartCig/preparaDettaglioComunicazioneOS.action?codDettaglioCarnet=8772985"/>
    <hyperlink ref="A271" r:id="rId220" display="https://smartcig.avcp.it/SmartCig/preparaDettaglioComunicazioneOS.action?codDettaglioCarnet=8754638"/>
    <hyperlink ref="A272" r:id="rId221" display="https://smartcig.avcp.it/SmartCig/preparaDettaglioComunicazioneOS.action?codDettaglioCarnet=8754527"/>
    <hyperlink ref="A273" r:id="rId222" display="https://smartcig.avcp.it/SmartCig/preparaDettaglioComunicazioneOS.action?codDettaglioCarnet=8754476"/>
    <hyperlink ref="A274" r:id="rId223" display="https://smartcig.avcp.it/SmartCig/preparaDettaglioComunicazioneOS.action?codDettaglioCarnet=8754362"/>
    <hyperlink ref="A275" r:id="rId224" display="https://smartcig.avcp.it/SmartCig/preparaDettaglioComunicazioneOS.action?codDettaglioCarnet=8644806"/>
    <hyperlink ref="A276" r:id="rId225" display="https://smartcig.avcp.it/SmartCig/preparaDettaglioComunicazioneOS.action?codDettaglioCarnet=8644790"/>
    <hyperlink ref="A277" r:id="rId226" display="https://smartcig.avcp.it/SmartCig/preparaDettaglioComunicazioneOS.action?codDettaglioCarnet=8583680"/>
    <hyperlink ref="A278" r:id="rId227" display="https://smartcig.avcp.it/SmartCig/preparaDettaglioComunicazioneOS.action?codDettaglioCarnet=8010387"/>
    <hyperlink ref="A279" r:id="rId228" display="https://smartcig.avcp.it/SmartCig/preparaDettaglioComunicazioneOS.action?codDettaglioCarnet=7977257"/>
    <hyperlink ref="A280" r:id="rId229" display="https://smartcig.avcp.it/SmartCig/preparaDettaglioComunicazioneOS.action?codDettaglioCarnet=7976918"/>
    <hyperlink ref="A281" r:id="rId230" display="https://smartcig.avcp.it/SmartCig/preparaDettaglioComunicazioneOS.action?codDettaglioCarnet=7976786"/>
    <hyperlink ref="A381" r:id="rId231" display="https://smartcig.avcp.it/SmartCig/preparaDettaglioComunicazioneOS.action?codDettaglioCarnet=13632141"/>
    <hyperlink ref="A376" r:id="rId232" display="https://smartcig.avcp.it/SmartCig/preparaDettaglioComunicazioneOS.action?codDettaglioCarnet=13611707"/>
    <hyperlink ref="A378" r:id="rId233" display="https://smartcig.avcp.it/SmartCig/preparaDettaglioComunicazioneOS.action?codDettaglioCarnet=13607856"/>
    <hyperlink ref="A371" r:id="rId234" display="https://smartcig.avcp.it/SmartCig/preparaDettaglioComunicazioneOS.action?codDettaglioCarnet=13558230"/>
    <hyperlink ref="A369" r:id="rId235" display="https://smartcig.avcp.it/SmartCig/preparaDettaglioComunicazioneOS.action?codDettaglioCarnet=12974883"/>
    <hyperlink ref="A321" r:id="rId236" display="https://smartcig.avcp.it/SmartCig/preparaDettaglioComunicazioneOS.action?codDettaglioCarnet=11225440"/>
    <hyperlink ref="A333" r:id="rId237" display="https://smartcig.avcp.it/SmartCig/preparaDettaglioComunicazioneOS.action?codDettaglioCarnet=11225369"/>
    <hyperlink ref="A357" r:id="rId238" display="https://smartcig.avcp.it/SmartCig/preparaDettaglioComunicazioneOS.action?codDettaglioCarnet=11225051"/>
    <hyperlink ref="A373" r:id="rId239" display="https://smartcig.avcp.it/SmartCig/preparaDettaglioComunicazioneOS.action?codDettaglioCarnet=9129664"/>
    <hyperlink ref="A309" r:id="rId240" display="https://smartcig.avcp.it/SmartCig/preparaDettaglioComunicazioneOS.action?codDettaglioCarnet=8880638"/>
    <hyperlink ref="A311" r:id="rId241" display="https://smartcig.avcp.it/SmartCig/preparaDettaglioComunicazioneOS.action?codDettaglioCarnet=8880055"/>
    <hyperlink ref="A313" r:id="rId242" display="https://smartcig.avcp.it/SmartCig/preparaDettaglioComunicazioneOS.action?codDettaglioCarnet=8879889"/>
    <hyperlink ref="A315" r:id="rId243" display="https://smartcig.avcp.it/SmartCig/preparaDettaglioComunicazioneOS.action?codDettaglioCarnet=8455998"/>
    <hyperlink ref="A345" r:id="rId244" display="https://smartcig.avcp.it/SmartCig/preparaDettaglioComunicazioneOS.action?codDettaglioCarnet=11225132"/>
    <hyperlink ref="A383" r:id="rId245" display="https://smartcig.avcp.it/SmartCig/preparaDettaglioComunicazioneOS.action?codDettaglioCarnet=12929848"/>
    <hyperlink ref="A384" r:id="rId246" display="https://smartcig.avcp.it/SmartCig/preparaDettaglioComunicazioneOS.action?codDettaglioCarnet=12929355"/>
    <hyperlink ref="A385" r:id="rId247" display="https://smartcig.avcp.it/SmartCig/preparaDettaglioComunicazioneOS.action?codDettaglioCarnet=12724406"/>
    <hyperlink ref="A386" r:id="rId248" display="https://smartcig.avcp.it/SmartCig/preparaDettaglioComunicazioneOS.action?codDettaglioCarnet=12717824"/>
    <hyperlink ref="A387" r:id="rId249" display="https://smartcig.avcp.it/SmartCig/preparaDettaglioComunicazioneOS.action?codDettaglioCarnet=12632979"/>
    <hyperlink ref="A388" r:id="rId250" display="https://smartcig.avcp.it/SmartCig/preparaDettaglioComunicazioneOS.action?codDettaglioCarnet=12173905"/>
    <hyperlink ref="A389" r:id="rId251" display="https://smartcig.avcp.it/SmartCig/preparaDettaglioComunicazioneOS.action?codDettaglioCarnet=11383348"/>
    <hyperlink ref="A390" r:id="rId252" display="https://smartcig.avcp.it/SmartCig/preparaDettaglioComunicazioneOS.action?codDettaglioCarnet=13206069"/>
    <hyperlink ref="A391" r:id="rId253" display="https://smartcig.avcp.it/SmartCig/preparaDettaglioComunicazioneOS.action?codDettaglioCarnet=11087207"/>
    <hyperlink ref="A392" r:id="rId254" display="https://smartcig.avcp.it/SmartCig/preparaDettaglioComunicazioneOS.action?codDettaglioCarnet=10617945"/>
    <hyperlink ref="A393" r:id="rId255" display="https://smartcig.avcp.it/SmartCig/preparaDettaglioComunicazioneOS.action?codDettaglioCarnet=10285760"/>
    <hyperlink ref="A394" r:id="rId256" display="https://smartcig.avcp.it/SmartCig/preparaDettaglioComunicazioneOS.action?codDettaglioCarnet=9626688"/>
    <hyperlink ref="A395" r:id="rId257" display="https://smartcig.avcp.it/SmartCig/preparaDettaglioComunicazioneOS.action?codDettaglioCarnet=9204308"/>
    <hyperlink ref="A396" r:id="rId258" display="https://smartcig.avcp.it/SmartCig/preparaDettaglioComunicazioneOS.action?codDettaglioCarnet=7996455"/>
    <hyperlink ref="A397" r:id="rId259" display="https://smartcig.avcp.it/SmartCig/preparaDettaglioComunicazioneOS.action?codDettaglioCarnet=9737671"/>
    <hyperlink ref="A398" r:id="rId260" display="https://smartcig.avcp.it/SmartCig/preparaDettaglioComunicazioneOS.action?codDettaglioCarnet=10576763"/>
    <hyperlink ref="A399" r:id="rId261" display="https://smartcig.avcp.it/SmartCig/preparaDettaglioComunicazioneOS.action?codDettaglioCarnet=10167206"/>
    <hyperlink ref="A400" r:id="rId262" display="https://smartcig.avcp.it/SmartCig/preparaDettaglioComunicazioneOS.action?codDettaglioCarnet=10306889"/>
    <hyperlink ref="A401" r:id="rId263" display="https://smartcig.avcp.it/SmartCig/preparaDettaglioComunicazioneOS.action?codDettaglioCarnet=8926582"/>
    <hyperlink ref="A402" r:id="rId264" display="https://smartcig.avcp.it/SmartCig/preparaDettaglioComunicazioneOS.action?codDettaglioCarnet=9707942"/>
    <hyperlink ref="A497" r:id="rId265" display="https://smartcig.avcp.it/SmartCig/preparaDettaglioComunicazioneOS.action?codDettaglioCarnet=8209224"/>
    <hyperlink ref="A498" r:id="rId266" display="https://smartcig.avcp.it/SmartCig/preparaDettaglioComunicazioneOS.action?codDettaglioCarnet=8209429"/>
    <hyperlink ref="A499" r:id="rId267" display="https://smartcig.avcp.it/SmartCig/preparaDettaglioComunicazioneOS.action?codDettaglioCarnet=8242736"/>
    <hyperlink ref="A500" r:id="rId268" display="https://smartcig.avcp.it/SmartCig/preparaDettaglioComunicazioneOS.action?codDettaglioCarnet=8243262"/>
    <hyperlink ref="A501" r:id="rId269" display="https://smartcig.avcp.it/SmartCig/preparaDettaglioComunicazioneOS.action?codDettaglioCarnet=8293721"/>
    <hyperlink ref="A502" r:id="rId270" display="https://smartcig.avcp.it/SmartCig/preparaDettaglioComunicazioneOS.action?codDettaglioCarnet=8293674"/>
    <hyperlink ref="A503" r:id="rId271" display="https://smartcig.avcp.it/SmartCig/preparaDettaglioComunicazioneOS.action?codDettaglioCarnet=8293565"/>
    <hyperlink ref="A504" r:id="rId272" display="https://smartcig.avcp.it/SmartCig/preparaDettaglioComunicazioneOS.action?codDettaglioCarnet=8293482"/>
    <hyperlink ref="A505" r:id="rId273" display="https://smartcig.avcp.it/SmartCig/preparaDettaglioComunicazioneOS.action?codDettaglioCarnet=8250456"/>
    <hyperlink ref="A506" r:id="rId274" display="https://smartcig.avcp.it/SmartCig/preparaDettaglioComunicazioneOS.action?codDettaglioCarnet=8212405"/>
    <hyperlink ref="A507" r:id="rId275" display="https://smartcig.avcp.it/SmartCig/preparaDettaglioComunicazioneOS.action?codDettaglioCarnet=13084436"/>
    <hyperlink ref="A403" r:id="rId276" display="https://smartcig.avcp.it/SmartCig/preparaDettaglioComunicazioneOS.action?codDettaglioCarnet=10542625"/>
    <hyperlink ref="A406" r:id="rId277" display="https://smartcig.avcp.it/SmartCig/preparaDettaglioComunicazioneOS.action?codDettaglioCarnet=13497227"/>
    <hyperlink ref="A407" r:id="rId278" display="https://smartcig.avcp.it/SmartCig/preparaDettaglioComunicazioneOS.action?codDettaglioCarnet=13496938"/>
    <hyperlink ref="A408" r:id="rId279" display="https://smartcig.avcp.it/SmartCig/preparaDettaglioComunicazioneOS.action?codDettaglioCarnet=11005692"/>
    <hyperlink ref="A409" r:id="rId280" display="https://smartcig.avcp.it/SmartCig/preparaDettaglioComunicazioneOS.action?codDettaglioCarnet=11005619"/>
    <hyperlink ref="A410" r:id="rId281" display="https://smartcig.avcp.it/SmartCig/preparaDettaglioComunicazioneOS.action?codDettaglioCarnet=10542625"/>
    <hyperlink ref="A411" r:id="rId282" display="https://smartcig.avcp.it/SmartCig/preparaDettaglioComunicazioneOS.action?codDettaglioCarnet=10542491"/>
    <hyperlink ref="A412" r:id="rId283" display="https://smartcig.avcp.it/SmartCig/preparaDettaglioComunicazioneOS.action?codDettaglioCarnet=10216155"/>
    <hyperlink ref="A413" r:id="rId284" display="https://smartcig.avcp.it/SmartCig/preparaDettaglioComunicazioneOS.action?codDettaglioCarnet=9674414"/>
    <hyperlink ref="A414" r:id="rId285" display="https://smartcig.avcp.it/SmartCig/preparaDettaglioComunicazioneOS.action?codDettaglioCarnet=9342466"/>
    <hyperlink ref="A415" r:id="rId286" display="https://smartcig.avcp.it/SmartCig/preparaDettaglioComunicazioneOS.action?codDettaglioCarnet=9176283"/>
    <hyperlink ref="A416" r:id="rId287" display="https://smartcig.avcp.it/SmartCig/preparaDettaglioComunicazioneOS.action?codDettaglioCarnet=9176016"/>
    <hyperlink ref="A417" r:id="rId288" display="https://smartcig.avcp.it/SmartCig/preparaDettaglioComunicazioneOS.action?codDettaglioCarnet=9175980"/>
    <hyperlink ref="A418" r:id="rId289" display="https://smartcig.avcp.it/SmartCig/preparaDettaglioComunicazioneOS.action?codDettaglioCarnet=9175493"/>
    <hyperlink ref="A419" r:id="rId290" display="https://smartcig.avcp.it/SmartCig/preparaDettaglioComunicazioneOS.action?codDettaglioCarnet=8999166"/>
    <hyperlink ref="A420" r:id="rId291" display="https://smartcig.avcp.it/SmartCig/preparaDettaglioComunicazioneOS.action?codDettaglioCarnet=8782817"/>
    <hyperlink ref="A421" r:id="rId292" display="https://smartcig.avcp.it/SmartCig/preparaDettaglioComunicazioneOS.action?codDettaglioCarnet=8683624"/>
    <hyperlink ref="A422" r:id="rId293" display="https://smartcig.avcp.it/SmartCig/preparaDettaglioComunicazioneOS.action?codDettaglioCarnet=8323321"/>
    <hyperlink ref="A423" r:id="rId294" display="https://smartcig.avcp.it/SmartCig/preparaDettaglioComunicazioneOS.action?codDettaglioCarnet=8036489"/>
    <hyperlink ref="A424" r:id="rId295" display="https://smartcig.avcp.it/SmartCig/preparaDettaglioComunicazioneOS.action?codDettaglioCarnet=8177385"/>
    <hyperlink ref="A437" r:id="rId296" display="https://smartcig.avcp.it/SmartCig/preparaDettaglioComunicazioneOS.action?codDettaglioCarnet=13722681"/>
    <hyperlink ref="A438" r:id="rId297" display="https://smartcig.avcp.it/SmartCig/preparaDettaglioComunicazioneOS.action?codDettaglioCarnet=13716205"/>
    <hyperlink ref="A439" r:id="rId298" display="https://smartcig.avcp.it/SmartCig/preparaDettaglioComunicazioneOS.action?codDettaglioCarnet=13714766"/>
    <hyperlink ref="A440" r:id="rId299" display="https://smartcig.avcp.it/SmartCig/preparaDettaglioComunicazioneOS.action?codDettaglioCarnet=13714685"/>
    <hyperlink ref="A441" r:id="rId300" display="https://smartcig.avcp.it/SmartCig/preparaDettaglioComunicazioneOS.action?codDettaglioCarnet=13714583"/>
    <hyperlink ref="A442" r:id="rId301" display="https://smartcig.avcp.it/SmartCig/preparaDettaglioComunicazioneOS.action?codDettaglioCarnet=13714509"/>
    <hyperlink ref="A456" r:id="rId302" display="https://smartcig.avcp.it/SmartCig/preparaDettaglioComunicazioneOS.action?codDettaglioCarnet=13714449"/>
    <hyperlink ref="A443" r:id="rId303" display="https://smartcig.avcp.it/SmartCig/preparaDettaglioComunicazioneOS.action?codDettaglioCarnet=13557815"/>
    <hyperlink ref="A444" r:id="rId304" display="https://smartcig.avcp.it/SmartCig/preparaDettaglioComunicazioneOS.action?codDettaglioCarnet=13557737"/>
    <hyperlink ref="A445" r:id="rId305" display="https://smartcig.avcp.it/SmartCig/preparaDettaglioComunicazioneOS.action?codDettaglioCarnet=13497372"/>
    <hyperlink ref="A457" r:id="rId306" display="https://smartcig.avcp.it/SmartCig/preparaDettaglioComunicazioneOS.action?codDettaglioCarnet=13497039"/>
    <hyperlink ref="A446" r:id="rId307" display="https://smartcig.avcp.it/SmartCig/preparaDettaglioComunicazioneOS.action?codDettaglioCarnet=13496938"/>
    <hyperlink ref="A447" r:id="rId308" display="https://smartcig.avcp.it/SmartCig/preparaDettaglioComunicazioneOS.action?codDettaglioCarnet=13496901"/>
    <hyperlink ref="A448" r:id="rId309" display="https://smartcig.avcp.it/SmartCig/preparaDettaglioComunicazioneOS.action?codDettaglioCarnet=12853117"/>
    <hyperlink ref="A459" r:id="rId310" display="https://smartcig.avcp.it/SmartCig/preparaDettaglioComunicazioneOS.action?codDettaglioCarnet=12853079"/>
    <hyperlink ref="A460" r:id="rId311" display="https://smartcig.avcp.it/SmartCig/preparaDettaglioComunicazioneOS.action?codDettaglioCarnet=12729875"/>
    <hyperlink ref="A449" r:id="rId312" display="https://smartcig.avcp.it/SmartCig/preparaDettaglioComunicazioneOS.action?codDettaglioCarnet=12726672"/>
    <hyperlink ref="A426" r:id="rId313" display="https://smartcig.avcp.it/SmartCig/preparaDettaglioComunicazioneOS.action?codDettaglioCarnet=12367842"/>
    <hyperlink ref="A450" r:id="rId314" display="https://smartcig.avcp.it/SmartCig/preparaDettaglioComunicazioneOS.action?codDettaglioCarnet=12261494"/>
    <hyperlink ref="A427" r:id="rId315" display="https://smartcig.avcp.it/SmartCig/preparaDettaglioComunicazioneOS.action?codDettaglioCarnet=12261386"/>
    <hyperlink ref="A428" r:id="rId316" display="https://smartcig.avcp.it/SmartCig/preparaDettaglioComunicazioneOS.action?codDettaglioCarnet=12261328"/>
    <hyperlink ref="A429" r:id="rId317" display="https://smartcig.avcp.it/SmartCig/preparaDettaglioComunicazioneOS.action?codDettaglioCarnet=12261272"/>
    <hyperlink ref="A430" r:id="rId318" display="https://smartcig.avcp.it/SmartCig/preparaDettaglioComunicazioneOS.action?codDettaglioCarnet=12261229"/>
    <hyperlink ref="A431" r:id="rId319" display="https://smartcig.avcp.it/SmartCig/preparaDettaglioComunicazioneOS.action?codDettaglioCarnet=12261170"/>
    <hyperlink ref="A461" r:id="rId320" display="https://smartcig.avcp.it/SmartCig/preparaDettaglioComunicazioneOS.action?codDettaglioCarnet=11956184"/>
    <hyperlink ref="A462" r:id="rId321" display="https://smartcig.avcp.it/SmartCig/preparaDettaglioComunicazioneOS.action?codDettaglioCarnet=11956054"/>
    <hyperlink ref="A463" r:id="rId322" display="https://smartcig.avcp.it/SmartCig/preparaDettaglioComunicazioneOS.action?codDettaglioCarnet=11956023"/>
    <hyperlink ref="A464" r:id="rId323" display="https://smartcig.avcp.it/SmartCig/preparaDettaglioComunicazioneOS.action?codDettaglioCarnet=11703368"/>
    <hyperlink ref="A465" r:id="rId324" display="https://smartcig.avcp.it/SmartCig/preparaDettaglioComunicazioneOS.action?codDettaglioCarnet=11703349"/>
    <hyperlink ref="A466" r:id="rId325" display="https://smartcig.avcp.it/SmartCig/preparaDettaglioComunicazioneOS.action?codDettaglioCarnet=11703337"/>
    <hyperlink ref="A467" r:id="rId326" display="https://smartcig.avcp.it/SmartCig/preparaDettaglioComunicazioneOS.action?codDettaglioCarnet=11203005"/>
    <hyperlink ref="A468" r:id="rId327" display="https://smartcig.avcp.it/SmartCig/preparaDettaglioComunicazioneOS.action?codDettaglioCarnet=11202860"/>
    <hyperlink ref="A469" r:id="rId328" display="https://smartcig.avcp.it/SmartCig/preparaDettaglioComunicazioneOS.action?codDettaglioCarnet=11053648"/>
    <hyperlink ref="A458" r:id="rId329" display="https://smartcig.avcp.it/SmartCig/preparaDettaglioComunicazioneOS.action?codDettaglioCarnet=11053619"/>
    <hyperlink ref="A494" r:id="rId330" display="https://smartcig.avcp.it/SmartCig/preparaDettaglioComunicazioneOS.action?codDettaglioCarnet=11005830"/>
    <hyperlink ref="A470" r:id="rId331" display="https://smartcig.avcp.it/SmartCig/preparaDettaglioComunicazioneOS.action?codDettaglioCarnet=10722860"/>
    <hyperlink ref="A471" r:id="rId332" display="https://smartcig.avcp.it/SmartCig/preparaDettaglioComunicazioneOS.action?codDettaglioCarnet=10722764"/>
    <hyperlink ref="A432" r:id="rId333" display="https://smartcig.avcp.it/SmartCig/preparaDettaglioComunicazioneOS.action?codDettaglioCarnet=10722583"/>
    <hyperlink ref="A433" r:id="rId334" display="https://smartcig.avcp.it/SmartCig/preparaDettaglioComunicazioneOS.action?codDettaglioCarnet=10722493"/>
    <hyperlink ref="A434" r:id="rId335" display="https://smartcig.avcp.it/SmartCig/preparaDettaglioComunicazioneOS.action?codDettaglioCarnet=10722351"/>
    <hyperlink ref="A435" r:id="rId336" display="https://smartcig.avcp.it/SmartCig/preparaDettaglioComunicazioneOS.action?codDettaglioCarnet=10722242"/>
    <hyperlink ref="A472" r:id="rId337" display="https://smartcig.avcp.it/SmartCig/preparaDettaglioComunicazioneOS.action?codDettaglioCarnet=10297953"/>
    <hyperlink ref="A473" r:id="rId338" display="https://smartcig.avcp.it/SmartCig/preparaDettaglioComunicazioneOS.action?codDettaglioCarnet=10297853"/>
    <hyperlink ref="A474" r:id="rId339" display="https://smartcig.avcp.it/SmartCig/preparaDettaglioComunicazioneOS.action?codDettaglioCarnet=10062967"/>
    <hyperlink ref="A475" r:id="rId340" display="https://smartcig.avcp.it/SmartCig/preparaDettaglioComunicazioneOS.action?codDettaglioCarnet=10010294"/>
    <hyperlink ref="A451" r:id="rId341" display="https://smartcig.avcp.it/SmartCig/preparaDettaglioComunicazioneOS.action?codDettaglioCarnet=10009142"/>
    <hyperlink ref="A495" r:id="rId342" display="https://smartcig.avcp.it/SmartCig/preparaDettaglioComunicazioneOS.action?codDettaglioCarnet=9866880"/>
    <hyperlink ref="A452" r:id="rId343" display="https://smartcig.avcp.it/SmartCig/preparaDettaglioComunicazioneOS.action?codDettaglioCarnet=9815304"/>
    <hyperlink ref="A453" r:id="rId344" display="https://smartcig.avcp.it/SmartCig/preparaDettaglioComunicazioneOS.action?codDettaglioCarnet=9815221"/>
    <hyperlink ref="A454" r:id="rId345" display="https://smartcig.avcp.it/SmartCig/preparaDettaglioComunicazioneOS.action?codDettaglioCarnet=9815072"/>
    <hyperlink ref="A455" r:id="rId346" display="https://smartcig.avcp.it/SmartCig/preparaDettaglioComunicazioneOS.action?codDettaglioCarnet=9815010"/>
    <hyperlink ref="A436" r:id="rId347" display="https://smartcig.avcp.it/SmartCig/preparaDettaglioComunicazioneOS.action?codDettaglioCarnet=9674659"/>
    <hyperlink ref="A485" r:id="rId348" display="https://smartcig.avcp.it/SmartCig/preparaDettaglioComunicazioneOS.action?codDettaglioCarnet=9605227"/>
    <hyperlink ref="A486" r:id="rId349" display="https://smartcig.avcp.it/SmartCig/preparaDettaglioComunicazioneOS.action?codDettaglioCarnet=9605054"/>
    <hyperlink ref="A496" r:id="rId350" display="https://smartcig.avcp.it/SmartCig/preparaDettaglioComunicazioneOS.action?codDettaglioCarnet=9342466"/>
    <hyperlink ref="A487" r:id="rId351" display="https://smartcig.avcp.it/SmartCig/preparaDettaglioComunicazioneOS.action?codDettaglioCarnet=9175880"/>
    <hyperlink ref="A488" r:id="rId352" display="https://smartcig.avcp.it/SmartCig/preparaDettaglioComunicazioneOS.action?codDettaglioCarnet=9175373"/>
    <hyperlink ref="A489" r:id="rId353" display="https://smartcig.avcp.it/SmartCig/preparaDettaglioComunicazioneOS.action?codDettaglioCarnet=8683689"/>
    <hyperlink ref="A425" r:id="rId354" display="https://smartcig.avcp.it/SmartCig/preparaDettaglioComunicazioneOS.action?codDettaglioCarnet=8627344"/>
    <hyperlink ref="A490" r:id="rId355" display="https://smartcig.avcp.it/SmartCig/preparaDettaglioComunicazioneOS.action?codDettaglioCarnet=8627196"/>
    <hyperlink ref="A491" r:id="rId356" display="https://smartcig.avcp.it/SmartCig/preparaDettaglioComunicazioneOS.action?codDettaglioCarnet=8323448"/>
    <hyperlink ref="A478" r:id="rId357" display="https://smartcig.avcp.it/SmartCig/preparaDettaglioComunicazioneOS.action?codDettaglioCarnet=8323156"/>
    <hyperlink ref="A492" r:id="rId358" display="https://smartcig.avcp.it/SmartCig/preparaDettaglioComunicazioneOS.action?codDettaglioCarnet=8323013"/>
    <hyperlink ref="A479" r:id="rId359" display="https://smartcig.avcp.it/SmartCig/preparaDettaglioComunicazioneOS.action?codDettaglioCarnet=8322799"/>
    <hyperlink ref="A480" r:id="rId360" display="https://smartcig.avcp.it/SmartCig/preparaDettaglioComunicazioneOS.action?codDettaglioCarnet=8233219"/>
    <hyperlink ref="A481" r:id="rId361" display="https://smartcig.avcp.it/SmartCig/preparaDettaglioComunicazioneOS.action?codDettaglioCarnet=8232773"/>
    <hyperlink ref="A482" r:id="rId362" display="https://smartcig.avcp.it/SmartCig/preparaDettaglioComunicazioneOS.action?codDettaglioCarnet=8232567"/>
    <hyperlink ref="A483" r:id="rId363" display="https://smartcig.avcp.it/SmartCig/preparaDettaglioComunicazioneOS.action?codDettaglioCarnet=8177546"/>
    <hyperlink ref="A484" r:id="rId364" display="https://smartcig.avcp.it/SmartCig/preparaDettaglioComunicazioneOS.action?codDettaglioCarnet=8177267"/>
    <hyperlink ref="A476" r:id="rId365" display="https://smartcig.avcp.it/SmartCig/preparaDettaglioComunicazioneOS.action?codDettaglioCarnet=7894475"/>
    <hyperlink ref="A493" r:id="rId366" display="https://smartcig.avcp.it/SmartCig/preparaDettaglioComunicazioneOS.action?codDettaglioCarnet=7887826"/>
    <hyperlink ref="A477" r:id="rId367" display="https://smartcig.avcp.it/SmartCig/preparaDettaglioComunicazioneOS.action?codDettaglioCarnet=7887410"/>
  </hyperlinks>
  <pageMargins left="0.7" right="0.7" top="0.75" bottom="0.75" header="0.3" footer="0.3"/>
  <pageSetup paperSize="9" orientation="portrait" verticalDpi="0" r:id="rId368"/>
  <drawing r:id="rId36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Foglio2</vt:lpstr>
      <vt:lpstr>Foglio3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2006-09-25T09:17:32Z</dcterms:created>
  <dcterms:modified xsi:type="dcterms:W3CDTF">2014-01-30T15:26:18Z</dcterms:modified>
</cp:coreProperties>
</file>